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worksheets/sheet47.xml" ContentType="application/vnd.openxmlformats-officedocument.spreadsheetml.worksheet+xml"/>
  <Override PartName="/xl/drawings/drawing47.xml" ContentType="application/vnd.openxmlformats-officedocument.drawing+xml"/>
  <Override PartName="/xl/worksheets/sheet48.xml" ContentType="application/vnd.openxmlformats-officedocument.spreadsheetml.worksheet+xml"/>
  <Override PartName="/xl/drawings/drawing48.xml" ContentType="application/vnd.openxmlformats-officedocument.drawing+xml"/>
  <Override PartName="/xl/worksheets/sheet49.xml" ContentType="application/vnd.openxmlformats-officedocument.spreadsheetml.worksheet+xml"/>
  <Override PartName="/xl/drawings/drawing4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1.1" sheetId="3" r:id="rId3"/>
    <sheet name="SO 101.2" sheetId="4" r:id="rId4"/>
    <sheet name="SO 101.3" sheetId="5" r:id="rId5"/>
    <sheet name="SO 101.4" sheetId="6" r:id="rId6"/>
    <sheet name="SO 101.5" sheetId="7" r:id="rId7"/>
    <sheet name="SO 102" sheetId="8" r:id="rId8"/>
    <sheet name="SO 103" sheetId="9" r:id="rId9"/>
    <sheet name="SO 103.1" sheetId="10" r:id="rId10"/>
    <sheet name="SO 104.1" sheetId="11" r:id="rId11"/>
    <sheet name="SO 104.2" sheetId="12" r:id="rId12"/>
    <sheet name="SO 105" sheetId="13" r:id="rId13"/>
    <sheet name="SO 106" sheetId="14" r:id="rId14"/>
    <sheet name="SO 107.1" sheetId="15" r:id="rId15"/>
    <sheet name="SO 107.2" sheetId="16" r:id="rId16"/>
    <sheet name="SO 108" sheetId="17" r:id="rId17"/>
    <sheet name="SO 109" sheetId="18" r:id="rId18"/>
    <sheet name="SO 111.1" sheetId="19" r:id="rId19"/>
    <sheet name="SO 111.2" sheetId="20" r:id="rId20"/>
    <sheet name="SO 122" sheetId="21" r:id="rId21"/>
    <sheet name="SO 123" sheetId="22" r:id="rId22"/>
    <sheet name="SO 130" sheetId="23" r:id="rId23"/>
    <sheet name="SO 140" sheetId="24" r:id="rId24"/>
    <sheet name="SO 150" sheetId="25" r:id="rId25"/>
    <sheet name="SO 151.1" sheetId="26" r:id="rId26"/>
    <sheet name="SO 151.2" sheetId="27" r:id="rId27"/>
    <sheet name="SO 152" sheetId="28" r:id="rId28"/>
    <sheet name="SO 201" sheetId="29" r:id="rId29"/>
    <sheet name="SO 202" sheetId="30" r:id="rId30"/>
    <sheet name="SO 203" sheetId="31" r:id="rId31"/>
    <sheet name="SO 301" sheetId="32" r:id="rId32"/>
    <sheet name="SO 302" sheetId="33" r:id="rId33"/>
    <sheet name="SO 303" sheetId="34" r:id="rId34"/>
    <sheet name="SO 304" sheetId="35" r:id="rId35"/>
    <sheet name="SO 305" sheetId="36" r:id="rId36"/>
    <sheet name="SO 306" sheetId="37" r:id="rId37"/>
    <sheet name="SO 307" sheetId="38" r:id="rId38"/>
    <sheet name="SO 450" sheetId="39" r:id="rId39"/>
    <sheet name="SO 451" sheetId="40" r:id="rId40"/>
    <sheet name="SO 452" sheetId="41" r:id="rId41"/>
    <sheet name="SO 453" sheetId="42" r:id="rId42"/>
    <sheet name="SO 501" sheetId="43" r:id="rId43"/>
    <sheet name="SO 502" sheetId="44" r:id="rId44"/>
    <sheet name="SO 801" sheetId="45" r:id="rId45"/>
    <sheet name="SO 802" sheetId="46" r:id="rId46"/>
    <sheet name="SO 901" sheetId="47" r:id="rId47"/>
    <sheet name="SO 902" sheetId="48" r:id="rId48"/>
    <sheet name="VON" sheetId="49" r:id="rId49"/>
  </sheets>
  <definedNames/>
  <calcPr/>
  <webPublishing/>
</workbook>
</file>

<file path=xl/sharedStrings.xml><?xml version="1.0" encoding="utf-8"?>
<sst xmlns="http://schemas.openxmlformats.org/spreadsheetml/2006/main" count="11909" uniqueCount="1589">
  <si>
    <t>Firma: Ing. Jan Rambousek</t>
  </si>
  <si>
    <t>Rekapitulace ceny</t>
  </si>
  <si>
    <t>Stavba: CA1663N - Napojení severního Rokycanska na dálnici D5, 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</si>
  <si>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</si>
  <si>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</si>
  <si>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</si>
  <si>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</si>
  <si>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</si>
  <si>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</si>
  <si>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</si>
  <si>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</si>
  <si>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</si>
  <si>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</si>
  <si>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</si>
  <si>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</si>
  <si>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CA1663N</t>
  </si>
  <si>
    <t>Napojení severního Rokycanska na dálnici D5, I. Etapa</t>
  </si>
  <si>
    <t>O</t>
  </si>
  <si>
    <t>Rozpočet:</t>
  </si>
  <si>
    <t>0,00</t>
  </si>
  <si>
    <t>15,00</t>
  </si>
  <si>
    <t>21,00</t>
  </si>
  <si>
    <t>3</t>
  </si>
  <si>
    <t>2</t>
  </si>
  <si>
    <t>SO 001</t>
  </si>
  <si>
    <t>Přípravné práce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</si>
  <si>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</si>
  <si>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</si>
  <si>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</si>
  <si>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</si>
  <si>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</si>
  <si>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</si>
  <si>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</si>
  <si>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</si>
  <si>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</si>
  <si>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</si>
  <si>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</si>
  <si>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</si>
  <si>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</si>
  <si>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</si>
  <si>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</si>
  <si>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</si>
  <si>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</si>
  <si>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</si>
  <si>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</si>
  <si>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</si>
  <si>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11120</t>
  </si>
  <si>
    <t/>
  </si>
  <si>
    <t>ODSTRANĚNÍ KŘOVIN</t>
  </si>
  <si>
    <t>M2</t>
  </si>
  <si>
    <t>PP</t>
  </si>
  <si>
    <t>vč. likvidace dřevní hmoty dle dispozic zhotovitele</t>
  </si>
  <si>
    <t>VV</t>
  </si>
  <si>
    <t>keře a nálet průměru do 0,1m: 6575,0=6 575,000 [A]</t>
  </si>
  <si>
    <t>11201</t>
  </si>
  <si>
    <t>KÁCENÍ STROMŮ D KMENE DO 0,5M S ODSTRANĚNÍM PAŘEZŮ</t>
  </si>
  <si>
    <t>KUS</t>
  </si>
  <si>
    <t>vč. likvidace dřevní hmoty dle dispozic zhotovitele  
Pozn. V některých případech se jedná o vícekmeny - počítány jako samostatné stromy.</t>
  </si>
  <si>
    <t>kácení stromů o průměru kmene - 
- 0,3-0,4m: 37=37,000 [A] 
- 0,4-0,5m: 17=17,000 [B] 
Celkem: A+B=54,000 [C]</t>
  </si>
  <si>
    <t>11202</t>
  </si>
  <si>
    <t>KÁCENÍ STROMŮ D KMENE DO 0,9M S ODSTRANĚNÍM PAŘEZŮ</t>
  </si>
  <si>
    <t>kácení stromů o průměru kmene - 
- 0,5-0,6m: 3=3,000 [A] 
- 0,6-0,7m: 5=5,000 [B] 
- 0,7-0,8m: 1=1,000 [C] 
- 0,8-0,9m: 1=1,000 [D] 
Celkem: A+B+C+D=10,000 [E]</t>
  </si>
  <si>
    <t>11204</t>
  </si>
  <si>
    <t>KÁCENÍ STROMŮ D KMENE DO 0,3M S ODSTRANĚNÍM PAŘEZŮ</t>
  </si>
  <si>
    <t>kácení stromů o průměru kmene - 
- do 0,2m: 16=16,000 [A] 
- 0,2-0,3m: 87=87,000 [B] 
Celkem: A+B=103,000 [C]</t>
  </si>
  <si>
    <t>18481</t>
  </si>
  <si>
    <t>OCHRANA STROMŮ BEDNĚNÍM</t>
  </si>
  <si>
    <t>zřízení a odstranění  
čerpáno v rozsahu dle skutečnosti</t>
  </si>
  <si>
    <t>ochrana stávajících stromů během výstavby - odborný odhad: 500=500,000 [A]</t>
  </si>
  <si>
    <t>SO 101.1</t>
  </si>
  <si>
    <t>Hlavní trasa - km 0,000 - km 0,950</t>
  </si>
  <si>
    <t>Všeobecné konstrukce a práce</t>
  </si>
  <si>
    <t>014102</t>
  </si>
  <si>
    <t>POPLATKY ZA SKLÁDKU</t>
  </si>
  <si>
    <t>T</t>
  </si>
  <si>
    <t>zemina, kamenivo</t>
  </si>
  <si>
    <t>dle pol. 123738: 9659,25*1,8=17 386,650 [A] 
dle pol. 21263: 1568*0,15*1,8=423,360 [B] 
Celkem: A+B=17 810,010 [C]</t>
  </si>
  <si>
    <t>113132</t>
  </si>
  <si>
    <t>ODSTRANĚNÍ KRYTU ZPEVNĚNÝCH PLOCH S ASFALT POJIVEM, ODVOZ DO 2KM</t>
  </si>
  <si>
    <t>M3</t>
  </si>
  <si>
    <t>vč. odvozu a uložení na meziskládku dle dispozic zhotovitele (k předrcení vybouraného materiálu), vzdálenost uvedena orientačně</t>
  </si>
  <si>
    <t>Demolice - 
- asfaltové vrstvy tl. 40 mm: 2398,0*0,04=95,920 [A] 
Demolice celého souvrství vozovky - 
- tl. 0,54m (živice 0,17m): 322,0*0,17=54,740 [B] 
- tl. 0,44m (živice 0,11m): 232,0*0,11=25,520 [C] 
Celkem: A+B+C=176,180 [D]</t>
  </si>
  <si>
    <t>11328</t>
  </si>
  <si>
    <t>ODSTRANĚNÍ PŘÍKOPŮ, ŽLABŮ A RIGOLŮ Z PŘÍKOPOVÝCH TVÁRNIC</t>
  </si>
  <si>
    <t>vč. odvozu a uložení na meziskládku dle dispozic zhotovitele (k předrcení vybouraného materiálu)</t>
  </si>
  <si>
    <t>Vybourání vegetačních tvárnic tl. 0,2m nevhodných pro další použití (zpevněný svah pod dálnicí): 575-412=163,000 [A]</t>
  </si>
  <si>
    <t>113322</t>
  </si>
  <si>
    <t>ODSTRAN PODKL ZPEVNĚNÝCH PLOCH Z KAMENIVA NESTMEL, ODVOZ DO 2KM</t>
  </si>
  <si>
    <t>Demolice celého souvrství vozovky - 
- tl. 0,54m (nezpevněné vrstvy 0,20m): 322,0*0,20=64,400 [A] 
- tl. 0,44m (nezpevněné vrstvy 0,20m): 232,0*0,20=46,400 [B] 
Celkem: A+B=110,800 [C]</t>
  </si>
  <si>
    <t>113342</t>
  </si>
  <si>
    <t>ODSTRAN PODKL ZPEVNĚNÝCH PLOCH S CEM POJIVEM, ODVOZ DO 2KM</t>
  </si>
  <si>
    <t>Demolice celého souvrství vozovky - 
- tl. 0,54m (zpevněné vrstvy 0,17m): 322,0*0,17=54,740 [A] 
- tl. 0,44m (zpevněné vrstvy 0,13m): 232,0*0,13=30,160 [B] 
Celkem: A+B=84,900 [C]</t>
  </si>
  <si>
    <t>121104</t>
  </si>
  <si>
    <t>SEJMUTÍ ORNICE NEBO LESNÍ PŮDY S ODVOZEM DO 5KM</t>
  </si>
  <si>
    <t>vč. odvozu na jinou část stavby, příp. na meziskládku dle dispozic zhotovitele, s uložením, vzdálenost uvedena orientačně  
Část materiálu bude použit pro ohumusování ploch SO řady 100, přebytek bude po ukončení výstavby v rámci SO 902 odvezen a uložen dle dispozic zhotovitele pro následné použití na jiných stavbách.  
Součástí položky je i lokace a výběr kvalitní ornice pro zpětné použití, s děleným uložením na meziskládce.</t>
  </si>
  <si>
    <t>Zemní práce - sejmutí ornice v tl. 0,25m: 12628*0,25=3 157,000 [A]</t>
  </si>
  <si>
    <t>7</t>
  </si>
  <si>
    <t>12190</t>
  </si>
  <si>
    <t>PŘEVRSTVENÍ ORNICE</t>
  </si>
  <si>
    <t>ošetření ornice na meziskládce  
POZN.: Položka čerpána pouze v případě, pokud délka uložení ornice na meziskládce přesáhne 6 měsíců, dle pokynu TDI.</t>
  </si>
  <si>
    <t>8</t>
  </si>
  <si>
    <t>123734</t>
  </si>
  <si>
    <t>ODKOP PRO SPOD STAVBU SILNIC A ŽELEZNIC TŘ. I, ODVOZ DO 5KM</t>
  </si>
  <si>
    <t>vč. odvozu na jinou část stavby pro použití do násypů se zlepšením, vzdálenost uvedena orientačně  
POZN.: Předpoklad využití materiálu z výkopů stavby (tohoto nebo ostatních SO) do násypů v množství až 85% - čerpáno dle skutečnosti a pokynů TDI.  
Součástí položky je i lokace a výběr materiálu pro zpětné použití.</t>
  </si>
  <si>
    <t>Zemní práce - výkopy v km 0,000-0,780 (zářez): 64395*0,85=54 735,750 [A]</t>
  </si>
  <si>
    <t>123738</t>
  </si>
  <si>
    <t>ODKOP PRO SPOD STAVBU SILNIC A ŽELEZNIC TŘ. I, ODVOZ DO 20KM</t>
  </si>
  <si>
    <t>vč. odvozu na recyklační středisko / trvalou skládku dle dispozic zhotovitele, vzdálenost uvedena orientačně  
POZN.: Předpoklad výkopu nevhodné zeminy pro další použití na stavbě v množství až 15% - čerpáno dle skutečnosti a pokynů TDI.</t>
  </si>
  <si>
    <t>Zemní práce - výkopy v km 0,000-0,780 (zářez): 64395*0,15=9 659,250 [A]</t>
  </si>
  <si>
    <t>125732</t>
  </si>
  <si>
    <t>VYKOPÁVKY ZE ZEMNÍKŮ A SKLÁDEK TŘ. I, ODVOZ DO 2KM</t>
  </si>
  <si>
    <t>vč. dovozu z meziskládky dle dispozic zhotovitele, vzdálenost uvedena orientačně</t>
  </si>
  <si>
    <t>Krajnice z recyklátu - pol. 17310 (meziskládka): 190=190,000 [A]</t>
  </si>
  <si>
    <t>11</t>
  </si>
  <si>
    <t>12843</t>
  </si>
  <si>
    <t>PŘEDRCENÍ VÝKOPKU TŘ. II</t>
  </si>
  <si>
    <t>Recyklace vybouraných konstrukcí na meziskládce 
dle pol. 113132: 176,18=176,180 [A] 
dle pol. 11328: 163*0,2=32,600 [B] 
dle pol. 113322: 110,8=110,800 [C] 
dle pol. 113342: 84,9=84,900 [D] 
Celkem: A+B+C+D=404,480 [E]</t>
  </si>
  <si>
    <t>12</t>
  </si>
  <si>
    <t>17111</t>
  </si>
  <si>
    <t>ULOŽENÍ SYPANINY DO NÁSYPŮ SE ZLEPŠENÍM ZEMINY</t>
  </si>
  <si>
    <t>úprava cca 2% CaO zeminy z výkopů stavby, vč. případných přesunů v rámci stavby, vč. zhutnění  
POZN.: Předpoklad využití materiálu z výkopů stavby (tohoto nebo ostatních SO) do násypů v množství až 85% - čerpáno dle skutečnosti a pokynů TDI.</t>
  </si>
  <si>
    <t>Násypy z upraveného materiálu: 2577*0,85=2 190,450 [A]</t>
  </si>
  <si>
    <t>13</t>
  </si>
  <si>
    <t>17120</t>
  </si>
  <si>
    <t>ULOŽENÍ SYPANINY DO NÁSYPŮ A NA SKLÁDKY BEZ ZHUTNĚNÍ</t>
  </si>
  <si>
    <t>dle pol. 123738: 9659,25=9 659,250 [A]</t>
  </si>
  <si>
    <t>14</t>
  </si>
  <si>
    <t>17180</t>
  </si>
  <si>
    <t>ULOŽENÍ SYPANINY DO NÁSYPŮ Z NAKUPOVANÝCH MATERIÁLŮ</t>
  </si>
  <si>
    <t>materiál vhodný do násypu silničního tělesa, vč. pořízení a dopravy  
POZN.: Předpoklad nákupu nového materiálu do násypů v množství až 15% - čerpáno dle skutečnosti a pokynů TDI.</t>
  </si>
  <si>
    <t>Násypy z nakupovaného materiálu: 2577*0,15=386,550 [A]</t>
  </si>
  <si>
    <t>15</t>
  </si>
  <si>
    <t>17310</t>
  </si>
  <si>
    <t>ZEMNÍ KRAJNICE A DOSYPÁVKY SE ZHUTNĚNÍM</t>
  </si>
  <si>
    <t>Dosypávky pod krajnicí z recyklátu (meziskládka): 190=190,000 [A]</t>
  </si>
  <si>
    <t>16</t>
  </si>
  <si>
    <t>18130</t>
  </si>
  <si>
    <t>ÚPRAVA PLÁNĚ BEZ ZHUTNĚNÍ</t>
  </si>
  <si>
    <t>Rozprostření ornice tl. 150mm a zatravnění - příprava plochy pro rozprostření ornice: 2900/0,15=19 333,333 [A]</t>
  </si>
  <si>
    <t>17</t>
  </si>
  <si>
    <t>18220</t>
  </si>
  <si>
    <t>ROZPROSTŘENÍ ORNICE VE SVAHU</t>
  </si>
  <si>
    <t>převažující svah, ornice z jiné části stavby, příp. z meziskládky vč. dopravy a naložení</t>
  </si>
  <si>
    <t>Rozprostření ornice tl. 150mm a zatravnění: 2900=2 900,000 [A]</t>
  </si>
  <si>
    <t>18</t>
  </si>
  <si>
    <t>18241</t>
  </si>
  <si>
    <t>ZALOŽENÍ TRÁVNÍKU RUČNÍM VÝSEVEM</t>
  </si>
  <si>
    <t>Založení trávníku bude provedeno ve smyslu ČSN 83 9031 Technologie vegetačních úprav v krajině.  
Trávník bude proveden při teplotě půdy větší než 8°C a dostatečné půdní vlhkosti na předem upravenou a ohumusovanou pláň.</t>
  </si>
  <si>
    <t>Rozprostření ornice tl. 150mm a zatravnění: 2900/0,15=19 333,333 [A]</t>
  </si>
  <si>
    <t>Základy</t>
  </si>
  <si>
    <t>19</t>
  </si>
  <si>
    <t>21197</t>
  </si>
  <si>
    <t>OPLÁŠTĚNÍ ODVODŇOVACÍCH ŽEBER Z GEOTEXTILIE</t>
  </si>
  <si>
    <t>podle geotechnických podmínek obalení separační geotextilií, uvažováno 50%</t>
  </si>
  <si>
    <t>Podélná drenáž: 1568*1,6*0,5=1 254,400 [A]</t>
  </si>
  <si>
    <t>20</t>
  </si>
  <si>
    <t>21263</t>
  </si>
  <si>
    <t>TRATIVODY KOMPLET Z TRUB Z PLAST HMOT DN DO 150MM</t>
  </si>
  <si>
    <t>M</t>
  </si>
  <si>
    <t>drenážní trubka DN 150mm, obsyp drtí 8/32, vč. odvozu a uložení výkopku rýhy na trvalou skládku dle dispozic zhotovitele</t>
  </si>
  <si>
    <t>Podélná drenáž: 504+216+787+28+33=1 568,000 [A]</t>
  </si>
  <si>
    <t>21</t>
  </si>
  <si>
    <t>21451</t>
  </si>
  <si>
    <t>SANAČNÍ VRSTVY Z LOMOVÉHO KAMENE</t>
  </si>
  <si>
    <t>POZN.: Čerpáno v rozsahu dle pokynů TDI.</t>
  </si>
  <si>
    <t>sanace podloží lomovým kamenem - odborný odhad: 50,0=50,000 [A]</t>
  </si>
  <si>
    <t>22</t>
  </si>
  <si>
    <t>215663</t>
  </si>
  <si>
    <t>a</t>
  </si>
  <si>
    <t>ÚPRAVA PODLOŽÍ HYDRAULICKÝMI POJIVY DO 2% HL DO 0,5M</t>
  </si>
  <si>
    <t>stabilizace směsným pojivem na bázi Geosolu C 4% Dorosolu na mocnost vrstvy 0,5 m po zhutnění  
zahrnuje i úpravu pláně se zhutněním</t>
  </si>
  <si>
    <t>úprava aktivní zóny v km 0,300 - 0,500: 1143/0,5=2 286,000 [A]</t>
  </si>
  <si>
    <t>23</t>
  </si>
  <si>
    <t>b</t>
  </si>
  <si>
    <t>stabilizace vápnem 2%, resp. 4% CaO na mocnost vrstvy 0,5 m po zhutnění (km 0,500 - 0,780), resp. 3% CaO na mocnost vrstvy 0,5 m po zhutnění (km 0,780 - 0,950)  
zahrnuje i úpravu pláně se zhutněním</t>
  </si>
  <si>
    <t>úprava aktivní zóny v km 0,500 - 0,780: 1597/0,5=3 194,000 [A] 
úprava aktivní zóny v km 0,780 - 0,950: 1347/0,5=2 694,000 [B] 
Celkem: A+B=5 888,000 [C]</t>
  </si>
  <si>
    <t>24</t>
  </si>
  <si>
    <t>215669</t>
  </si>
  <si>
    <t>ÚPRAVA PODLOŽÍ HYDRAULICKÝMI POJIVY HL DO 0,5M - PŘÍPLATEK ZA DALŠÍCH 0,5%</t>
  </si>
  <si>
    <t>stabilizace směsným pojivem na bázi Geosolu C 4% Dorosolu na mocnost vrstvy 0,5 m po zhutnění</t>
  </si>
  <si>
    <t>úprava aktivní zóny v km 0,300 - 0,500 (+4x0,5%): 4*1143/0,5=9 144,000 [A]</t>
  </si>
  <si>
    <t>25</t>
  </si>
  <si>
    <t>stabilizace vápnem 2%, resp. 4% CaO na mocnost vrstvy 0,5 m po zhutnění (km 0,500 - 0,780), resp. 3% CaO na mocnost vrstvy 0,5 m po zhutnění (km 0,780 - 0,950)  
Pozn.: Při zastižené vlhkosti zemin v AZ do 13% bude v km 0,500 - 0,780 použita příměs celk. mn. 2% - položka čerpána dle skutečnosti.</t>
  </si>
  <si>
    <t>úprava aktivní zóny v km 0,500 - 0,780 (+4x0,5%): 4*1597/0,5=12 776,000 [A] 
úprava aktivní zóny v km 0,780 - 0,950 (+2x0,5%): 2*1347/0,5=5 388,000 [B] 
Celkem: A+B=18 164,000 [C]</t>
  </si>
  <si>
    <t>26</t>
  </si>
  <si>
    <t>289971</t>
  </si>
  <si>
    <t>OPLÁŠTĚNÍ (ZPEVNĚNÍ) Z GEOTEXTILIE</t>
  </si>
  <si>
    <t>Protierozní geotextilie na svahy v. nad 3m (pod ornici): 7900=7 900,000 [A]</t>
  </si>
  <si>
    <t>Vodorovné konstrukce</t>
  </si>
  <si>
    <t>27</t>
  </si>
  <si>
    <t>45131</t>
  </si>
  <si>
    <t>PODKL A VÝPLŇ VRSTVY Z PROST BET</t>
  </si>
  <si>
    <t>liniový odvodňovací žlab u sjezdu š. 150mm: 9*0,15=1,350 [A]</t>
  </si>
  <si>
    <t>28</t>
  </si>
  <si>
    <t>45152</t>
  </si>
  <si>
    <t>PODKLADNÍ A VÝPLŇOVÉ VRSTVY Z KAMENIVA DRCENÉHO</t>
  </si>
  <si>
    <t>vsakovací jímka betonová prefabrikovaná - výplň ŠD: 2*2,2=4,400 [A]</t>
  </si>
  <si>
    <t>29</t>
  </si>
  <si>
    <t>466921</t>
  </si>
  <si>
    <t>DLAŽBY VEGETAČNÍ Z BETONOVÝCH DLAŽDIC NA SUCHO</t>
  </si>
  <si>
    <t>Doplnění vegetačních tvárnic tl. 0,2m (zpevněný svah pod dálnicí): 100=100,000 [A]</t>
  </si>
  <si>
    <t>30</t>
  </si>
  <si>
    <t>466923</t>
  </si>
  <si>
    <t>PŘEDLÁŽDĚNÍ DLAŽBY Z VEGETAČNÍCH TVÁRNIC</t>
  </si>
  <si>
    <t>Předláždění vegetačních tvárnic tl. 0,2m vhodných pro další použití (zpevněný svah pod dálnicí): 412=412,000 [A]</t>
  </si>
  <si>
    <t>Komunikace</t>
  </si>
  <si>
    <t>31</t>
  </si>
  <si>
    <t>561441</t>
  </si>
  <si>
    <t>KAMENIVO ZPEVNĚNÉ CEMENTEM TŘ. I TL. DO 200MM</t>
  </si>
  <si>
    <t>KSC I (SC C8/10) ; tl. 170mm  
vč. rozšíření v krajích trasy o 6,5%</t>
  </si>
  <si>
    <t>Nová komunikace - hlavní trasa SO 101 (D0-N-3): 6200*1,065=6 603,000 [A] 
Stávající komunikace - rozšíření - zazubení (bez rozšíření v krajích trasy): 193/0,17=1 135,294 [B] 
Celkem: A+B=7 738,294 [C]</t>
  </si>
  <si>
    <t>32</t>
  </si>
  <si>
    <t>56333</t>
  </si>
  <si>
    <t>VOZOVKOVÉ VRSTVY ZE ŠTĚRKODRTI TL. DO 150MM</t>
  </si>
  <si>
    <t>ŠD tl. 150mm</t>
  </si>
  <si>
    <t>Nová komunikace - dělící ostrůvek: 360=360,000 [A]</t>
  </si>
  <si>
    <t>33</t>
  </si>
  <si>
    <t>56335</t>
  </si>
  <si>
    <t>VOZOVKOVÉ VRSTVY ZE ŠTĚRKODRTI TL. DO 250MM</t>
  </si>
  <si>
    <t>ŠDA ; tl. 250mm  
vč. rozšíření v krajích trasy o 13,5%</t>
  </si>
  <si>
    <t>Nová komunikace - hlavní trasa SO 101 (D0-N-3): 6200*1,135=7 037,000 [A] 
Stávající komunikace - rozšíření - zazubení (bez rozšíření v krajích trasy): 315/0,25=1 260,000 [B] 
Celkem: A+B=8 297,000 [C]</t>
  </si>
  <si>
    <t>34</t>
  </si>
  <si>
    <t>56960</t>
  </si>
  <si>
    <t>ZPEVNĚNÍ KRAJNIC Z RECYKLOVANÉHO MATERIÁLU</t>
  </si>
  <si>
    <t>krajnice nezpevněná z R-materiálu - Nová komunikace - hlavní trasa SO 101: 61=61,000 [A]</t>
  </si>
  <si>
    <t>35</t>
  </si>
  <si>
    <t>572123</t>
  </si>
  <si>
    <t>INFILTRAČNÍ POSTŘIK Z EMULZE DO 1,0KG/M2</t>
  </si>
  <si>
    <t>PI ; EP ; 0,6 kg/m2  
vč. rozšíření v krajích trasy o 5%</t>
  </si>
  <si>
    <t>Nová komunikace - hlavní trasa SO 101 (D0-N-3): 6200*1,05=6 510,000 [A] 
Stávající komunikace - rozšíření - zazubení (bez rozšíření v krajích trasy): 1135,294=1 135,294 [B] 
Celkem: A+B=7 645,294 [C]</t>
  </si>
  <si>
    <t>36</t>
  </si>
  <si>
    <t>572214</t>
  </si>
  <si>
    <t>SPOJOVACÍ POSTŘIK Z MODIFIK EMULZE DO 0,5KG/M2</t>
  </si>
  <si>
    <t>PS ; EP PMB ; 0,30 kg/m2  
vč. rozšíření v krajích trasy o 1,5%, resp. 3%</t>
  </si>
  <si>
    <t>Nová komunikace - hlavní trasa SO 101 (D0-N-3): 6200*1,015+6200*1,03=12 679,000 [A] 
Stávající komunikace - rozšíření - zazubení (bez rozšíření v krajích trasy): 1350,0+2614,286=3 964,286 [B] 
Celkem: A+B=16 643,286 [C]</t>
  </si>
  <si>
    <t>37</t>
  </si>
  <si>
    <t>574D66</t>
  </si>
  <si>
    <t>ASFALTOVÝ BETON PRO LOŽNÍ VRSTVY MODIFIK ACL 16+, 16S TL. 70MM</t>
  </si>
  <si>
    <t>ACL 16S PMB ; tl. 70mm  
vč. rozšíření v krajích trasy o 2%</t>
  </si>
  <si>
    <t>Nová komunikace - hlavní trasa SO 101 (D0-N-3): 6200*1,02=6 324,000 [A] 
Stávající komunikace - rozšíření - zazubení (bez rozšíření v krajích trasy): 183/0,07=2 614,286 [B] 
Celkem: A+B=8 938,286 [C]</t>
  </si>
  <si>
    <t>38</t>
  </si>
  <si>
    <t>574F56</t>
  </si>
  <si>
    <t>ASFALTOVÝ BETON PRO PODKLADNÍ VRSTVY MODIFIK ACP 16+, 16S TL. 60MM</t>
  </si>
  <si>
    <t>ACP 16S PMB ; tl. 60mm  
vč. rozšíření v krajích trasy o 3,5%</t>
  </si>
  <si>
    <t>Nová komunikace - hlavní trasa SO 101 (D0-N-3): 6200*1,035=6 417,000 [A] 
Stávající komunikace - rozšíření - zazubení (bez rozšíření v krajích trasy): 81/0,06=1 350,000 [B] 
Celkem: A+B=7 767,000 [C]</t>
  </si>
  <si>
    <t>39</t>
  </si>
  <si>
    <t>574J54</t>
  </si>
  <si>
    <t>ASFALTOVÝ KOBEREC MASTIXOVÝ MODIFIK SMA 11+, 11S TL. 40MM</t>
  </si>
  <si>
    <t>SMA 11S PMB ; tl. 40mm</t>
  </si>
  <si>
    <t>Nová komunikace - hlavní trasa SO 101 (D0-N-3): 6200=6 200,000 [A] 
Stávající komunikace - rozšíření - zazubení: 109/0,04=2 725,000 [B] 
Celkem: A+B=8 925,000 [C]</t>
  </si>
  <si>
    <t>40</t>
  </si>
  <si>
    <t>576411</t>
  </si>
  <si>
    <t>POSYP KAMENIVEM OBALOVANÝM 2KG/M2</t>
  </si>
  <si>
    <t>1,5 kg/m2</t>
  </si>
  <si>
    <t>41</t>
  </si>
  <si>
    <t>582611</t>
  </si>
  <si>
    <t>KRYTY Z BETON DLAŽDIC SE ZÁMKEM ŠEDÝCH TL 60MM DO LOŽE Z KAM</t>
  </si>
  <si>
    <t>dlažba 60 mm, ložná 30 mm</t>
  </si>
  <si>
    <t>Potrubí</t>
  </si>
  <si>
    <t>42</t>
  </si>
  <si>
    <t>893111</t>
  </si>
  <si>
    <t>ŠACHTY ARMATUR Z BETON DÍLCŮ PŮDORYS PLOCHY DO 1,5M2</t>
  </si>
  <si>
    <t>vsakovací jímka betonová prefabrikovaná1500x1000mm, vč. poklopu, lože a obetonování (při SO 109): 2=2,000 [A]</t>
  </si>
  <si>
    <t>43</t>
  </si>
  <si>
    <t>89514</t>
  </si>
  <si>
    <t>DRENÁŽNÍ ŠACHTICE SPADIŠTNÍ</t>
  </si>
  <si>
    <t>vč. napojení</t>
  </si>
  <si>
    <t>Podélná drenáž - šachty po cca 100m: 16=16,000 [A]</t>
  </si>
  <si>
    <t>44</t>
  </si>
  <si>
    <t>89722</t>
  </si>
  <si>
    <t>VPUSŤ KANALIZAČNÍ HORSKÁ KOMPLETNÍ Z BETON DÍLCŮ</t>
  </si>
  <si>
    <t>vč. odboček (potrubí DN 150,200)</t>
  </si>
  <si>
    <t>horská vpusť nová 1500/900: 2=2,000 [A]</t>
  </si>
  <si>
    <t>45</t>
  </si>
  <si>
    <t>897542</t>
  </si>
  <si>
    <t>VPUSŤ ODVOD ŽLABŮ Z POLYMERBETONU SV. ŠÍŘKY DO 150MM</t>
  </si>
  <si>
    <t>čsitící kus (0,5m) a vpusť (0,5m)  
vč. příp. zemních prací</t>
  </si>
  <si>
    <t>liniový odvodňovací žlab u sjezdu š. 150mm: 1+1=2,000 [A]</t>
  </si>
  <si>
    <t>46</t>
  </si>
  <si>
    <t>899901</t>
  </si>
  <si>
    <t>PŘEPOJENÍ PŘÍPOJEK</t>
  </si>
  <si>
    <t>horská vpusť nová 1500x900: 30=30,000 [A]</t>
  </si>
  <si>
    <t>Ostatní konstrukce a práce</t>
  </si>
  <si>
    <t>47</t>
  </si>
  <si>
    <t>9113A1</t>
  </si>
  <si>
    <t>SVODIDLO OCEL SILNIČ JEDNOSTR, ÚROVEŇ ZADRŽ N1, N2 - DODÁVKA A MONTÁŽ</t>
  </si>
  <si>
    <t>stupeň zadržení min. N2</t>
  </si>
  <si>
    <t>Bezpečnostní zařízení - Ocelové svodidlo: 139=139,000 [A]</t>
  </si>
  <si>
    <t>48</t>
  </si>
  <si>
    <t>917224</t>
  </si>
  <si>
    <t>SILNIČNÍ A CHODNÍKOVÉ OBRUBY Z BETONOVÝCH OBRUBNÍKŮ ŠÍŘ 150MM</t>
  </si>
  <si>
    <t>přímé i obloukové prvky</t>
  </si>
  <si>
    <t>silniční betonový obrubník 150x250 mm v betonovém loži C12/15: 982=982,000 [A]</t>
  </si>
  <si>
    <t>49</t>
  </si>
  <si>
    <t>917426.R</t>
  </si>
  <si>
    <t>SILNIČNÍ OBRUBY Z KAMENNÝCH OBRUBNÍKŮ ZKOSENÝCH</t>
  </si>
  <si>
    <t>Nová komunikace - dělící ostrůvek - silniční žulový obrubník zkosený přejízdný - 
- přímá: 266=266,000 [A] 
- oblouk: 12=12,000 [B] 
Celkem: A+B=278,000 [C]</t>
  </si>
  <si>
    <t>50</t>
  </si>
  <si>
    <t>935212</t>
  </si>
  <si>
    <t>PŘÍKOPOVÉ ŽLABY Z BETON TVÁRNIC ŠÍŘ DO 600MM DO BETONU TL 100MM</t>
  </si>
  <si>
    <t>betonová žlabovka šířky 600 mm do betonu C25/30-XF4</t>
  </si>
  <si>
    <t>Zpevněný příkop: 240=240,000 [A]</t>
  </si>
  <si>
    <t>51</t>
  </si>
  <si>
    <t>93542</t>
  </si>
  <si>
    <t>ŽLABY Z DÍLCŮ Z POLYMERBETONU SVĚTLÉ ŠÍŘKY DO 150MM VČETNĚ MŘÍŽÍ</t>
  </si>
  <si>
    <t>čsitící kus (0,5m) a vpusť (0,5m) vykázány zvlášť  
vč. příp. zemních prací</t>
  </si>
  <si>
    <t>liniový odvodňovací žlab u sjezdu š. 150mm: 9-1=8,000 [A]</t>
  </si>
  <si>
    <t>52</t>
  </si>
  <si>
    <t>96687.R</t>
  </si>
  <si>
    <t>VYBOURÁNÍ HORSKÝCH VPUSTÍ KOMPLETNÍCH</t>
  </si>
  <si>
    <t>vč. odvozu a uložení na trvalou skládku dle dispozic zhotovitele</t>
  </si>
  <si>
    <t>odbourání starých horských vpustí (beton monolit) 1200x600: 30=30,000 [A]</t>
  </si>
  <si>
    <t>SO 101.2</t>
  </si>
  <si>
    <t>Hlavní trasa - km 0,950 - km 2,000</t>
  </si>
  <si>
    <t>dle pol. 123738: 144,3*1,8=259,740 [A] 
dle pol. 21263: 270*0,15*1,8=72,900 [B] 
Celkem: A+B=332,640 [C]</t>
  </si>
  <si>
    <t>Zemní práce - sejmutí ornice v tl. 0,25m: 24995*0,25=6 248,750 [A]</t>
  </si>
  <si>
    <t>Zemní práce - výkopy: 962*0,85=817,700 [A]</t>
  </si>
  <si>
    <t>Zemní práce - výkopy: 962*0,15=144,300 [A]</t>
  </si>
  <si>
    <t>Krajnice z recyklátu - pol. 17310 (meziskládka): 382=382,000 [A]</t>
  </si>
  <si>
    <t>Násypy z upraveného materiálu: 48667*0,85=41 366,950 [A]</t>
  </si>
  <si>
    <t>dle pol. 123738: 144,3=144,300 [A]</t>
  </si>
  <si>
    <t>Násypy z nakupovaného materiálu: 48667*0,15=7 300,050 [A]</t>
  </si>
  <si>
    <t>Dosypávky pod krajnicí z recyklátu (meziskládka): 382=382,000 [A]</t>
  </si>
  <si>
    <t>18110</t>
  </si>
  <si>
    <t>ÚPRAVA PLÁNĚ SE ZHUTNĚNÍM V HORNINĚ TŘ. I</t>
  </si>
  <si>
    <t>přehutnění podloží v km 1,940 - km 2,000: 865=865,000 [A]</t>
  </si>
  <si>
    <t>Rozprostření ornice tl. 150mm a zatravnění - příprava plochy pro rozprostření ornice: 2101/0,15=14 006,667 [A]</t>
  </si>
  <si>
    <t>Rozprostření ornice tl. 150mm a zatravnění: 2101=2 101,000 [A]</t>
  </si>
  <si>
    <t>Rozprostření ornice tl. 150mm a zatravnění: 2101/0,15=14 006,667 [A]</t>
  </si>
  <si>
    <t>21151</t>
  </si>
  <si>
    <t>SANAČNÍ ŽEBRA Z LOMOVÉHO KAMENE</t>
  </si>
  <si>
    <t>hrubozrnný materiál fr. 0-200 mm  
čerpáno v rozsahu a se souhlasem investora</t>
  </si>
  <si>
    <t>mechanická sanace v mocnosti 0,5 m v km 1,920 - km 1,940: 280=280,000 [A]</t>
  </si>
  <si>
    <t>Podélná drenáž: 270*1,6*0,5=216,000 [A]</t>
  </si>
  <si>
    <t>Podélná drenáž: 270=270,000 [A]</t>
  </si>
  <si>
    <t>velmi hrubozrná sypanina (lomový kámen)</t>
  </si>
  <si>
    <t>podloží násypu - sanační vrstva v mocnosti 1 m v 1,440 -1,480 a 1,510-1,560 v přechodovém úseku mostu: 2712=2 712,000 [A]</t>
  </si>
  <si>
    <t>stabilizace vápnem 3% CaO na mocnost vrstvy 0,45 m po zhutnění  
zahrnuje i úpravu pláně se zhutněním</t>
  </si>
  <si>
    <t>úprava podloží násypu - 
- v km 0,950-km 1,440 a 1,560-1,800: 7605/0,45=16 900,000 [A] 
- v km 1,840- km 1,920: 543/0,45=1 206,667 [B] 
Celkem: A+B=18 106,667 [C]</t>
  </si>
  <si>
    <t>stabilizace vápnem 4% CaO na mocnost vrstvy 0,5 m po zhutnění  
zahrnuje i úpravu pláně se zhutněním</t>
  </si>
  <si>
    <t>úprava aktivní zóny v km 1,800 - 1,840: 256/0,5=512,000 [A]</t>
  </si>
  <si>
    <t>stabilizace vápnem 3% CaO na mocnost vrstvy 0,45 m po zhutnění</t>
  </si>
  <si>
    <t>úprava podloží násypu - 
- v km 0,950-km 1,440 a 1,560-1,800 (+2x0,5%): 2*7605/0,45=33 800,000 [A] 
- v km 1,840- km 1,920 (+2x0,5%): 2*543/0,45=2 413,333 [B] 
Celkem: A+B=36 213,333 [C]</t>
  </si>
  <si>
    <t>stabilizace vápnem 4% CaO na mocnost vrstvy 0,5 m po zhutnění</t>
  </si>
  <si>
    <t>úprava aktivní zóny v km 1,800 - 1,840 (+4x0,5%): 4*256/0,5=2 048,000 [A]</t>
  </si>
  <si>
    <t>Protierozní geotextilie na svahy v. nad 3m (pod ornici): 8020=8 020,000 [A]</t>
  </si>
  <si>
    <t>289972</t>
  </si>
  <si>
    <t>OPLÁŠTĚNÍ (ZPEVNĚNÍ) Z GEOMŘÍŽOVIN</t>
  </si>
  <si>
    <t>stabilizační geomříž dvouosá, min. pevnost v tahu 22kN/m</t>
  </si>
  <si>
    <t>do 4,0m: 19837=19 837,000 [A] 
do 5,5m: 4593=4 593,000 [B] 
do 7,0m: 728=728,000 [C] 
Celkem: A+B+C=25 158,000 [D]</t>
  </si>
  <si>
    <t>Nová komunikace - hlavní trasa SO 101 (D0-N-3): 9450*1,065=10 064,250 [A]</t>
  </si>
  <si>
    <t>Nová komunikace - dělící ostrůvek: 68=68,000 [A]</t>
  </si>
  <si>
    <t>Nová komunikace - hlavní trasa SO 101 (D0-N-3): 9450*1,135=10 725,750 [A]</t>
  </si>
  <si>
    <t>krajnice nezpevněná z R-materiálu - Nová komunikace - hlavní trasa SO 101: 209=209,000 [A]</t>
  </si>
  <si>
    <t>Nová komunikace - hlavní trasa SO 101 (D0-N-3): 9450*1,05=9 922,500 [A]</t>
  </si>
  <si>
    <t>Nová komunikace - hlavní trasa SO 101 (D0-N-3): 9450*1,015+9450*1,03=19 325,250 [A]</t>
  </si>
  <si>
    <t>Nová komunikace - hlavní trasa SO 101 (D0-N-3): 9450*1,02=9 639,000 [A]</t>
  </si>
  <si>
    <t>Nová komunikace - hlavní trasa SO 101 (D0-N-3): 9450*1,035=9 780,750 [A]</t>
  </si>
  <si>
    <t>Nová komunikace - hlavní trasa SO 101 (D0-N-3): 9450=9 450,000 [A]</t>
  </si>
  <si>
    <t>Podélná drenáž - šachty po cca 100m: 3=3,000 [A]</t>
  </si>
  <si>
    <t>Bezpečnostní zařízení - Ocelové svodidlo: 75+95+164+144+145+130=753,000 [A]</t>
  </si>
  <si>
    <t>Nová komunikace - dělící ostrůvek - silniční žulový obrubník zkosený přejízdný - 
- přímá: 55=55,000 [A] 
- oblouk: 6=6,000 [B] 
Celkem: A+B=61,000 [C]</t>
  </si>
  <si>
    <t>9183F2.R</t>
  </si>
  <si>
    <t>PROPUSTY Z TRUB DN 1000MM ŽELEZOBETONOVÝCH VČETNĚ ČEL</t>
  </si>
  <si>
    <t>KOMPLETNÍ PROVEDENÍ PROPUSTU Z ŽB TRUB DN1000  
Položka zahrnuje:  
- dodání a položení potrubí z trub z dokumentací předepsaného materiálu a předepsaného průměru  
- případné úpravy trub (zkrácení, šikmé seříznutí)  
- veškeré podkladní konstrukce a obsypy, ukončení, prahy ap.  
- případné zemní práce  
- úpravu čel odlážděním z LK</t>
  </si>
  <si>
    <t>propustek DN 1000 - SO 101 železobeton   km 1.954 08: 35=35,000 [A] 
propustek DN 1000 - železobeton SO103 km 0.019 16: 23=23,000 [B] 
Celkem: A+B=58,000 [C]</t>
  </si>
  <si>
    <t>Zpevněný příkop (3.3%-4.8%): 460=460,000 [A]</t>
  </si>
  <si>
    <t>SO 101.3</t>
  </si>
  <si>
    <t>Hlavní trasa - km 2,000 - km 2,900</t>
  </si>
  <si>
    <t>dle pol. 123738: 5522,85*1,8=9 941,130 [A] 
dle pol. 21263: 906*0,15*1,8=244,620 [B] 
Celkem: A+B=10 185,750 [C]</t>
  </si>
  <si>
    <t>Demolice celého souvrství vozovky - tl. 0,44m (živice 0,11m): 263,0*0,11=28,930 [A]</t>
  </si>
  <si>
    <t>Demolice celého souvrství vozovky - tl. 0,44m (štěrk 0,20m): 263,0*0,20=52,600 [A]</t>
  </si>
  <si>
    <t>Demolice celého souvrství vozovky - tl. 0,44m (beton 0,13m): 263,0*0,13=34,190 [A]</t>
  </si>
  <si>
    <t>Zemní práce - sejmutí ornice v tl. 0,25m: 29730*0,25=7 432,500 [A]</t>
  </si>
  <si>
    <t>Zemní práce - výkopy: 36819*0,85=31 296,150 [A]</t>
  </si>
  <si>
    <t>Zemní práce - výkopy: 36819*0,15=5 522,850 [A]</t>
  </si>
  <si>
    <t>Krajnice z recyklátu - pol. 17310 (meziskládka): 442=442,000 [A]</t>
  </si>
  <si>
    <t>Recyklace vybouraných konstrukcí na meziskládce 
dle pol. 113132: 28,93=28,930 [A] 
dle pol. 113322: 52,60=52,600 [B] 
dle pol. 113342: 34,19=34,190 [C] 
Celkem: A+B+C=115,720 [D]</t>
  </si>
  <si>
    <t>úprava cca 2% CaO zeminy z výkopů stavby, vč. případných přesunů v rámci stavby, vč. zhutnění  
POZN.: Předpoklad využití materiálu z výkopů stavby (tohoto nebo ostatních SO) do násypů v množství až 85% - čerpáno dle skutečnosti a pokynů TDI.  
V tomto SO provedeno "vyrovnání bilance vytěženého materiálu" z celé stavby připočtením přebytku výměry z 85% celkových výkopů.</t>
  </si>
  <si>
    <t>Násypy z upraveného materiálu: 49638*0,85=42 192,300 [A] 
Přebytek z celkových výkopů (vhodného) materiálu pro zpětné použití - přípočet: 3199=3 199,000 [B] 
Celkem: A+B=45 391,300 [C]</t>
  </si>
  <si>
    <t>dle pol. 123738: 5522,85=5 522,850 [A]</t>
  </si>
  <si>
    <t>Násypy z nakupovaného materiálu: 49638*0,15=7 445,700 [A] 
Přebytek z celkových výkopů (vhodného) materiálu pro zpětné použití - odpočet (popis viz pol. 17111): -3199=-3 199,000 [B] 
Celkem: A+B=4 246,700 [C]</t>
  </si>
  <si>
    <t>Dosypávky pod krajnicí z recyklátu (meziskládka): 442=442,000 [A]</t>
  </si>
  <si>
    <t>ploch rozprostřené ornice</t>
  </si>
  <si>
    <t>Rozprostření ornice tl. 150mm a zatravnění - příprava plochy pro rozprostření ornice: 2897/0,15=19 313,333 [A]</t>
  </si>
  <si>
    <t>Rozprostření ornice tl. 150mm a zatravnění: 2897=2 897,000 [A]</t>
  </si>
  <si>
    <t>Rozprostření ornice tl. 150mm a zatravnění: 2897/0,15=19 313,333 [A]</t>
  </si>
  <si>
    <t>21150</t>
  </si>
  <si>
    <t>SANAČNÍ ŽEBRA Z KAMENIVA</t>
  </si>
  <si>
    <t>prům. tl. 100mm</t>
  </si>
  <si>
    <t>přehutnění podloží pomocí ŠD v km 2,000- 2,040 a 2,210-2,470: 3918*0,1=391,800 [A]</t>
  </si>
  <si>
    <t>21152</t>
  </si>
  <si>
    <t>SANAČNÍ ŽEBRA Z KAMENIVA DRCENÉHO</t>
  </si>
  <si>
    <t>hrubozrný materiál fr. 0-125 mm  
čerpáno v rozsahu a se souhlasem investora</t>
  </si>
  <si>
    <t>sanace v mocnosti 0,5 m v km 2,130 - 2,520 - v případě výskytu porušené zóny: 1120=1 120,000 [A]</t>
  </si>
  <si>
    <t>Podélná drenáž: 906*1,6*0,5=724,800 [A]</t>
  </si>
  <si>
    <t>Podélná drenáž: 450+456=906,000 [A]</t>
  </si>
  <si>
    <t>21461</t>
  </si>
  <si>
    <t>SEPARAČNÍ GEOTEXTILIE</t>
  </si>
  <si>
    <t>SG v km 2,130 - 2,520: 2240=2 240,000 [A]</t>
  </si>
  <si>
    <t>úprava aktivní zóny v km 2,470 - 2,520: 283/0,5=566,000 [A]</t>
  </si>
  <si>
    <t>stabilizace vápnem 4% CaO na mocnost vrstvy 0,45 m po zhutnění  
zahrnuje i úpravu pláně se zhutněním</t>
  </si>
  <si>
    <t>úprava podloží násypu v km 2,520 - 2,900: 6534/0,45=14 520,000 [A]</t>
  </si>
  <si>
    <t>c</t>
  </si>
  <si>
    <t>stabilizace vápnem 2% CaO na mocnost vrstvy 0,5 m po zhutnění  
zahrnuje i úpravu pláně se zhutněním</t>
  </si>
  <si>
    <t>úprava aktivní zóny v km 2,040 - 2,210: 1161/0,5=2 322,000 [A]</t>
  </si>
  <si>
    <t>úprava aktivní zóny v km 2,470 - 2,520 (+4x0,5%): 4*283/0,5=2 264,000 [A]</t>
  </si>
  <si>
    <t>stabilizace vápnem 4% CaO na mocnost vrstvy 0,45 m po zhutnění</t>
  </si>
  <si>
    <t>úprava podloží násypu v km 2,520 - 2,900 (+4x0,5%): 4*6534/0,45=58 080,000 [A]</t>
  </si>
  <si>
    <t>protierozní geotextilie na svahy (násyp +zářez nad 3m): 15260=15 260,000 [A]</t>
  </si>
  <si>
    <t>do 4,0m: 12836=12 836,000 [A] 
do 5,5m: 5193=5 193,000 [B] 
Celkem: A+B=18 029,000 [C]</t>
  </si>
  <si>
    <t>Nová komunikace - hlavní trasa SO 101 (D0-N-3): 8600*1,065=9 159,000 [A]</t>
  </si>
  <si>
    <t>Nová komunikace - hlavní trasa SO 101 (D0-N-3): 8600*1,135=9 761,000 [A]</t>
  </si>
  <si>
    <t>krajnice nezpevněná z R-materiálu - Nová komunikace - hlavní trasa SO 101: 192=192,000 [A]</t>
  </si>
  <si>
    <t>Nová komunikace - hlavní trasa SO 101 (D0-N-3): 8600*1,05=9 030,000 [A]</t>
  </si>
  <si>
    <t>Nová komunikace - hlavní trasa SO 101 (D0-N-3): 8600*1,015+8600*1,03=17 587,000 [A]</t>
  </si>
  <si>
    <t>Nová komunikace - hlavní trasa SO 101 (D0-N-3): 8600*1,02=8 772,000 [A]</t>
  </si>
  <si>
    <t>Nová komunikace - hlavní trasa SO 101 (D0-N-3): 8600*1,035=8 901,000 [A]</t>
  </si>
  <si>
    <t>Nová komunikace - hlavní trasa SO 101 (D0-N-3): 8600=8 600,000 [A]</t>
  </si>
  <si>
    <t>Podélná drenáž - šachty po cca 100m: 9=9,000 [A]</t>
  </si>
  <si>
    <t>Bezpečnostní zařízení - Ocelové svodidlo: 320+300+20+20=660,000 [A]</t>
  </si>
  <si>
    <t>propustek DN 1000 - železobeton - km 2.740 18: 42=42,000 [A] 
propustek DN 1000 - železobeton km 2.825 87: 50=50,000 [B] 
propustek DN 1000 -SO104 železobeton km 0.253 28: 17=17,000 [C] 
Celkem: A+B+C=109,000 [D]</t>
  </si>
  <si>
    <t>Zpevněný příkop -  
- 5.6%: 90=90,000 [A] 
- 4.5%: 40=40,000 [B] 
- 3.4%: 30=30,000 [C] 
- 3.5%: 140=140,000 [D] 
- 5%: 360=360,000 [E] 
Celkem: A+B+C+D+E=660,000 [F]</t>
  </si>
  <si>
    <t>SO 101.4</t>
  </si>
  <si>
    <t>Hlavní trasa - km 2,900 - km 4,090</t>
  </si>
  <si>
    <t>dle pol. 123738: 7427,1*1,8=13 368,780 [A] 
dle pol. 21263: 1485*0,15*1,8=400,950 [B] 
Celkem: A+B=13 769,730 [C]</t>
  </si>
  <si>
    <t>Demolice celého souvrství vozovky - tl. 0,44m (živice 0,11m): 324,0*0,11=35,640 [A]</t>
  </si>
  <si>
    <t>Demolice celého souvrství vozovky - tl. 0,44m (štěrk 0,20m): 324,0*0,20=64,800 [A]</t>
  </si>
  <si>
    <t>Demolice celého souvrství vozovky - tl. 0,44m (beton 0,13m): 324,0*0,13=42,120 [A]</t>
  </si>
  <si>
    <t>Zemní práce - sejmutí ornice v tl. 0,25m: 34557*0,25=8 639,250 [A]</t>
  </si>
  <si>
    <t>Zemní práce - výkopy: 49514*0,85=42 086,900 [A]</t>
  </si>
  <si>
    <t>Zemní práce - výkopy: 49514*0,15=7 427,100 [A]</t>
  </si>
  <si>
    <t>Krajnice z recyklátu - pol. 17310 (meziskládka): 544=544,000 [A]</t>
  </si>
  <si>
    <t>Recyklace vybouraných konstrukcí na meziskládce 
dle pol. 113132: 35,64=35,640 [A] 
dle pol. 113322: 64,80=64,800 [B] 
dle pol. 113342: 42,12=42,120 [C] 
Celkem: A+B+C=142,560 [D]</t>
  </si>
  <si>
    <t>Násypy z upraveného materiálu: 40100*0,85=34 085,000 [A]</t>
  </si>
  <si>
    <t>dle pol. 123738: 7427,1=7 427,100 [A]</t>
  </si>
  <si>
    <t>Násypy z nakupovaného materiálu: 40100*0,15=6 015,000 [A]</t>
  </si>
  <si>
    <t>Dosypávky pod krajnicí z recyklátu (meziskládka): 544=544,000 [A]</t>
  </si>
  <si>
    <t>přehutnění podloží v km 3,000 - 3,175: 2427=2 427,000 [A]</t>
  </si>
  <si>
    <t>Rozprostření ornice tl. 150mm a zatravnění - příprava plochy pro rozprostření ornice: 3260/0,15=21 733,333 [A]</t>
  </si>
  <si>
    <t>Rozprostření ornice tl. 150mm a zatravnění: 3260=3 260,000 [A]</t>
  </si>
  <si>
    <t>Rozprostření ornice tl. 150mm a zatravnění: 3260/0,15=21 733,333 [A]</t>
  </si>
  <si>
    <t>hrubozrný materiál fr. 0-125 mm</t>
  </si>
  <si>
    <t>sanace v mocnosti 0,5 m v km 2,980-3,000 a 3,175-3,190: 245=245,000 [A]</t>
  </si>
  <si>
    <t>Podélná drenáž: 1485*1,6*0,5=1 188,000 [A]</t>
  </si>
  <si>
    <t>Podélná drenáž: 331+330+411+413=1 485,000 [A]</t>
  </si>
  <si>
    <t>SG v km 2,130 - 2,520: 490=490,000 [A]</t>
  </si>
  <si>
    <t>úprava podloží v km 3,340-3,800 a 4,070-4,090: 6384/0,45=14 186,667 [A]</t>
  </si>
  <si>
    <t>úprava aktivní zóny v km 2,900-2,980 a 3,190-3,340 : 1599/0,45=3 553,333 [A]</t>
  </si>
  <si>
    <t>úprava aktivní zóny v km 3,800-4,070: 1877/0,5=3 754,000 [A]</t>
  </si>
  <si>
    <t>úprava podloží v km 3,340-3,800 a 4,070-4,090 (+2x0,5%): 2*6384/0,45=28 373,333 [A]</t>
  </si>
  <si>
    <t>úprava aktivní zóny v km 2,900-2,980 a 3,190-3,340 (+4x0,5%): 4*1599/0,45=14 213,333 [A]</t>
  </si>
  <si>
    <t>úprava aktivní zóny v km 3,800-4,070 (+4x0,5%): 4*1877/0,5=15 016,000 [A]</t>
  </si>
  <si>
    <t>protierozní geotextilie: 12320=12 320,000 [A]</t>
  </si>
  <si>
    <t>do 4,0m: 10725=10 725,000 [A] 
do 5,5m: 2698=2 698,000 [B] 
do 7,0m: 1696=1 696,000 [C] 
Celkem: A+B+C=15 119,000 [D]</t>
  </si>
  <si>
    <t>Nová komunikace - hlavní trasa SO 101 (D0-N-3): 10925*1,065=11 635,125 [A]</t>
  </si>
  <si>
    <t>Nová komunikace - dělící ostrůvek: 56=56,000 [A]</t>
  </si>
  <si>
    <t>Nová komunikace - hlavní trasa SO 101 (D0-N-3): 10925*1,135=12 399,875 [A]</t>
  </si>
  <si>
    <t>krajnice nezpevněná z R-materiálu - Nová komunikace - hlavní trasa SO 101: 206=206,000 [A]</t>
  </si>
  <si>
    <t>Nová komunikace - hlavní trasa SO 101 (D0-N-3): 10925*1,05=11 471,250 [A]</t>
  </si>
  <si>
    <t>Nová komunikace - hlavní trasa SO 101 (D0-N-3): 10925*1,015+10925*1,03=22 341,625 [A]</t>
  </si>
  <si>
    <t>Nová komunikace - hlavní trasa SO 101 (D0-N-3): 10925*1,02=11 143,500 [A]</t>
  </si>
  <si>
    <t>Nová komunikace - hlavní trasa SO 101 (D0-N-3): 10925*1,035=11 307,375 [A]</t>
  </si>
  <si>
    <t>Nová komunikace - hlavní trasa SO 101 (D0-N-3): 10925=10 925,000 [A]</t>
  </si>
  <si>
    <t>Podélná drenáž - šachty po cca 100m: 15=15,000 [A]</t>
  </si>
  <si>
    <t>Bezpečnostní zařízení - Ocelové svodidlo: 269+247+40=556,000 [A]</t>
  </si>
  <si>
    <t>Nová komunikace - dělící ostrůvek - silniční žulový obrubník zkosený přejízdný - 
- přímá: 46=46,000 [A] 
- oblouk: 6=6,000 [B] 
Celkem: A+B=52,000 [C]</t>
  </si>
  <si>
    <t>propustek DN 1000 - železobeton km 3.541 18: 43=43,000 [A] 
propustek DN 1000 - železobeton -SO105 - km 0.027 74: 25=25,000 [B] 
propustek DN 1000 - železobeton -SO111 km 0.034 60: 18=18,000 [C] 
propustek DN 1000 - železobeton - SO140 sjezdy - L: 35=35,000 [D] 
propustek DN 1000 - železobeton - SO140 sjezdy - P: 36=36,000 [E] 
Celkem: A+B+C+D+E=157,000 [F]</t>
  </si>
  <si>
    <t>Zpevněný příkop -  
- 8.7%: 48=48,000 [A] 
- 3.6%: 85=85,000 [B] 
- 4.9%: 100=100,000 [C] 
- 3.8%: 91=91,000 [D] 
- 4.6%: 126=126,000 [E] 
- 3.6%: 62=62,000 [F] 
Celkem: A+B+C+D+E+F=512,000 [G]</t>
  </si>
  <si>
    <t>SO 101.5</t>
  </si>
  <si>
    <t>Hlavní trasa - km 4,090 - km 5,022</t>
  </si>
  <si>
    <t>dle pol. 123738: 625,5*1,8=1 125,900 [A] 
dle pol. 21263: 564*0,15*1,8=152,280 [B] 
Celkem: A+B=1 278,180 [C]</t>
  </si>
  <si>
    <t>Demolice celého souvrství vozovky - tl. 0,44m (živice 0,11m): 252,0*0,11=27,720 [A]</t>
  </si>
  <si>
    <t>Demolice celého souvrství vozovky - tl. 0,44m (štěrk 0,20m): 252,0*0,20=50,400 [A]</t>
  </si>
  <si>
    <t>Demolice celého souvrství vozovky - tl. 0,44m (beton 0,13m): 252,0*0,13=32,760 [A]</t>
  </si>
  <si>
    <t>Zemní práce - sejmutí ornice v tl. 0,25m: 24003*0,25=6 000,750 [A]</t>
  </si>
  <si>
    <t>Zemní práce - výkopy: 4170*0,85=3 544,500 [A]</t>
  </si>
  <si>
    <t>Zemní práce - výkopy: 4170*0,15=625,500 [A]</t>
  </si>
  <si>
    <t>Krajnice z recyklátu - pol. 17310 (meziskládka): 359=359,000 [A]</t>
  </si>
  <si>
    <t>Recyklace vybouraných konstrukcí na meziskládce 
dle pol. 113132: 27,72=27,720 [A] 
dle pol. 113322: 50,40=50,400 [B] 
dle pol. 113342: 32,76=32,760 [C] 
Celkem: A+B+C=110,880 [D]</t>
  </si>
  <si>
    <t>Násypy z upraveného materiálu: 31294*0,85=26 599,900 [A]</t>
  </si>
  <si>
    <t>dle pol. 123738: 625,5=625,500 [A]</t>
  </si>
  <si>
    <t>Násypy z nakupovaného materiálu: 31294*0,15=4 694,100 [A]</t>
  </si>
  <si>
    <t>Dosypávky pod krajnicí z recyklátu (meziskládka): 359=359,000 [A]</t>
  </si>
  <si>
    <t>Rozprostření ornice tl. 150mm a zatravnění - příprava plochy pro rozprostření ornice: 1933/0,15=12 886,667 [A]</t>
  </si>
  <si>
    <t>Rozprostření ornice tl. 150mm a zatravnění: 1933=1 933,000 [A]</t>
  </si>
  <si>
    <t>Rozprostření ornice tl. 150mm a zatravnění: 1933/0,15=12 886,667 [A]</t>
  </si>
  <si>
    <t>hrubozrnný materiál fr. 0-200 mm</t>
  </si>
  <si>
    <t>úprava podloží v mocnosti 0,5 m v km 4,250 - km 4,740: 6182=6 182,000 [A]</t>
  </si>
  <si>
    <t>Podélná drenáž: 564*1,6*0,5=451,200 [A]</t>
  </si>
  <si>
    <t>Podélná drenáž: 280+284=564,000 [A]</t>
  </si>
  <si>
    <t>úprava podloží v km 4,090 - 4,250: 1623/0,45=3 606,667 [A]</t>
  </si>
  <si>
    <t>stabilizace vápnem 5% CaO na mocnost vrstvy 0,45 m po zhutnění  
lokálně dělené dávkování / dvojí promísení / dvě pojiva (vápno a Dorosol)  
zahrnuje i úpravu pláně se zhutněním</t>
  </si>
  <si>
    <t>úprava podloží / aktivní zóny v km 4,740 - 5,022 : 1718/0,45=3 817,778 [A]</t>
  </si>
  <si>
    <t>úprava podloží v km 4,090 - 4,250 (+2x0,5%): 2*1623/0,45=7 213,333 [A]</t>
  </si>
  <si>
    <t>stabilizace vápnem 5% CaO na mocnost vrstvy 0,45 m po zhutnění  
lokálně dělené dávkování / dvojí promísení / dvě pojiva (vápno a Dorosol)</t>
  </si>
  <si>
    <t>úprava podloží / aktivní zóny v km 4,740 - 5,022 (+6x0,5%): 6*1718/0,45=22 906,667 [A]</t>
  </si>
  <si>
    <t>protierozní geotextilie na svahy: 3200=3 200,000 [A]</t>
  </si>
  <si>
    <t>do 4,0m: 13268=13 268,000 [A]</t>
  </si>
  <si>
    <t>lože dlažby z LK tl. 200mm</t>
  </si>
  <si>
    <t>opevnění svahu 1:1-1:1.5 (km 4,670-4,740): 654*0,2=130,800 [A]</t>
  </si>
  <si>
    <t>vsakovací jímka betonová prefabrikovaná - výplň ŠD: 1*2,2=2,200 [A]</t>
  </si>
  <si>
    <t>465512</t>
  </si>
  <si>
    <t>DLAŽBY Z LOMOVÉHO KAMENE NA MC</t>
  </si>
  <si>
    <t>Lomový kámen tl. 200mm do betonu</t>
  </si>
  <si>
    <t>Nová komunikace - hlavní trasa SO 101 (D0-N-3): 8775*1,065=9 345,375 [A]</t>
  </si>
  <si>
    <t>Nová komunikace - dělící ostrůvek: 63+4=67,000 [A]</t>
  </si>
  <si>
    <t>Nová komunikace - hlavní trasa SO 101 (D0-N-3): 8775*1,135=9 959,625 [A]</t>
  </si>
  <si>
    <t>krajnice nezpevněná z R-materiálu - Nová komunikace - hlavní trasa SO 101: 172=172,000 [A]</t>
  </si>
  <si>
    <t>Nová komunikace - hlavní trasa SO 101 (D0-N-3): 8775*1,05=9 213,750 [A]</t>
  </si>
  <si>
    <t>Nová komunikace - hlavní trasa SO 101 (D0-N-3): 8775*1,015+8775*1,03=17 944,875 [A]</t>
  </si>
  <si>
    <t>Nová komunikace - hlavní trasa SO 101 (D0-N-3): 8775*1,02=8 950,500 [A]</t>
  </si>
  <si>
    <t>Nová komunikace - hlavní trasa SO 101 (D0-N-3): 8775*1,035=9 082,125 [A]</t>
  </si>
  <si>
    <t>Nová komunikace - hlavní trasa SO 101 (D0-N-3): 8775=8 775,000 [A]</t>
  </si>
  <si>
    <t>Nová komunikace - dělící ostrůvek: 63=63,000 [A]</t>
  </si>
  <si>
    <t>58261A</t>
  </si>
  <si>
    <t>KRYTY Z BETON DLAŽDIC SE ZÁMKEM BAREV RELIÉF TL 60MM DO LOŽE Z KAM</t>
  </si>
  <si>
    <t>reliéfní dlažba 60 mm, ložná 30 mm</t>
  </si>
  <si>
    <t>Nová komunikace - dělící ostrůvek: 4=4,000 [A]</t>
  </si>
  <si>
    <t>vsakovací jímka betonová prefabrikovaná1500x1000mm, vč. poklopu, lože a obetonování: 1=1,000 [A]</t>
  </si>
  <si>
    <t>Podélná drenáž - šachty po cca 100m: 6=6,000 [A]</t>
  </si>
  <si>
    <t>Bezpečnostní zařízení - Ocelové svodidlo - 
- standardní: 130+300=430,000 [A] 
- u zpevněného násypu: 80+65=145,000 [B] 
Celkem: A+B=575,000 [C]</t>
  </si>
  <si>
    <t>917425</t>
  </si>
  <si>
    <t>CHODNÍKOVÉ OBRUBY Z KAMENNÝCH OBRUBNÍKŮ ŠÍŘ 200MM</t>
  </si>
  <si>
    <t>obruba opatřená 4x sešikmením (zbroušením) v rozích ostrůvku v místě pro přecházení</t>
  </si>
  <si>
    <t>Nová komunikace - dělící ostrůvek - obruba žulová - OP4: 6=6,000 [A]</t>
  </si>
  <si>
    <t>Nová komunikace - dělící ostrůvek - silniční žulový obrubník zkosený přejízdný - 
- přímá: 50=50,000 [A] 
- oblouk: 6=6,000 [B] 
Celkem: A+B=56,000 [C]</t>
  </si>
  <si>
    <t>propustek DN 1000 - železobeton - SO101  km 4.234 25: 28=28,000 [A] 
propustek DN 1000 - železobeton - 4.471 31: 29=29,000 [B] 
propustek železobeton DN1000 na SO107: 25=25,000 [C] 
propustek DN1000  SO106: 18=18,000 [D] 
Celkem: A+B+C+D=100,000 [E]</t>
  </si>
  <si>
    <t>Zpevněný příkop: 488+497+44+37+33+28=1 127,000 [A]</t>
  </si>
  <si>
    <t>SO 102</t>
  </si>
  <si>
    <t>Napojení na dálnici D5</t>
  </si>
  <si>
    <t>dle pol. 123738: 489,45*1,8=881,010 [A] 
dle pol. 21263: 150*0,15*1,8=40,500 [B] 
Celkem: A+B=921,510 [C]</t>
  </si>
  <si>
    <t>Demolice - asfaltové vrstvy tl. 40 mm: 761*0,04=30,440 [A]</t>
  </si>
  <si>
    <t>Zemní práce - výkopy: 3263*0,85=2 773,550 [A]</t>
  </si>
  <si>
    <t>Zemní práce - výkopy: 3263*0,15=489,450 [A]</t>
  </si>
  <si>
    <t>Krajnice z recyklátu - pol. 17310 (meziskládka): 38=38,000 [A]</t>
  </si>
  <si>
    <t>Recyklace vybouraných konstrukcí na meziskládce 
dle pol. 113132: 30,44=30,440 [A]</t>
  </si>
  <si>
    <t>Násypy z upraveného materiálu: 52*0,85=44,200 [A]</t>
  </si>
  <si>
    <t>dle pol. 123738: 489,45=489,450 [A]</t>
  </si>
  <si>
    <t>Násypy z nakupovaného materiálu: 52*0,15=7,800 [A]</t>
  </si>
  <si>
    <t>Dosypávky pod krajnicí z recyklátu (meziskládka): 38=38,000 [A]</t>
  </si>
  <si>
    <t>ploch rozprostřené ornice  
vč. ostrůvku (plocha 19m2)</t>
  </si>
  <si>
    <t>Rozprostření ornice tl. 150mm a zatravnění - příprava plochy pro rozprostření ornice: 2175/0,15=14 500,000 [A]</t>
  </si>
  <si>
    <t>převažující svah, ornice z jiné části stavby, příp. z meziskládky vč. dopravy a naložení  
vč. ostrůvku (plocha 19m2)</t>
  </si>
  <si>
    <t>Rozprostření ornice tl. 150mm a zatravnění: 2178=2 178,000 [A]</t>
  </si>
  <si>
    <t>Rozprostření ornice tl. 150mm a zatravnění: 2175/0,15=14 500,000 [A]</t>
  </si>
  <si>
    <t>Podélná drenáž: 150*1,6*0,5=120,000 [A]</t>
  </si>
  <si>
    <t>Podélná drenáž: 150=150,000 [A]</t>
  </si>
  <si>
    <t>Nová komunikace - (D0-N-3): 120*1,065=127,800 [A]</t>
  </si>
  <si>
    <t>Nová komunikace - (D0-N-3): 120*1,135=136,200 [A]</t>
  </si>
  <si>
    <t>krajnice nezpevněná z R-materiálu - Nová komunikace: 10=10,000 [A]</t>
  </si>
  <si>
    <t>Nová komunikace - (D0-N-3): 120*1,05=126,000 [A]</t>
  </si>
  <si>
    <t>Nová komunikace - (D0-N-3): 120*1,015+120*1,03=245,400 [A] 
Nový obrus (bez rozšíření): 761=761,000 [B] 
Celkem: A+B=1 006,400 [C]</t>
  </si>
  <si>
    <t>Nová komunikace - (D0-N-3): 120*1,02=122,400 [A]</t>
  </si>
  <si>
    <t>Nová komunikace - (D0-N-3): 120*1,035=124,200 [A]</t>
  </si>
  <si>
    <t>Nová komunikace - (D0-N-3): 120=120,000 [A] 
Nový obrus: 761=761,000 [B] 
Celkem: A+B=881,000 [C]</t>
  </si>
  <si>
    <t>Podélná drenáž - šachty po cca 100m: 1=1,000 [A]</t>
  </si>
  <si>
    <t>silniční žulový obrubník OP4 200x250mm: 19=19,000 [A]</t>
  </si>
  <si>
    <t>SO 103</t>
  </si>
  <si>
    <t>Napojení Litohlav</t>
  </si>
  <si>
    <t>dle pol. 123738: 86,7*1,8=156,060 [A] 
dle pol. 21263: 516*0,15*1,8=139,320 [B] 
Celkem: A+B=295,380 [C]</t>
  </si>
  <si>
    <t>Demolice celého souvrství vozovky - tl. 0,44m (živice 0,11m): 469,0*0,11=51,590 [A]</t>
  </si>
  <si>
    <t>Demolice celého souvrství vozovky - tl. 0,44m (štěrk 0,20m): 469,0*0,20=93,800 [A]</t>
  </si>
  <si>
    <t>Demolice celého souvrství vozovky - tl. 0,44m (beton 0,13m): 469,0*0,13=60,970 [A]</t>
  </si>
  <si>
    <t>Zemní práce - sejmutí ornice v tl. 0,25m: 4850*0,25=1 212,500 [A]</t>
  </si>
  <si>
    <t>Zemní práce - výkopy: (528+50)*0,85=491,300 [A]</t>
  </si>
  <si>
    <t>Zemní práce - výkopy: (528+50)*0,15=86,700 [A]</t>
  </si>
  <si>
    <t>Krajnice z recyklátu - pol. 17310 (meziskládka): 162=162,000 [A]</t>
  </si>
  <si>
    <t>Recyklace vybouraných konstrukcí na meziskládce 
dle pol. 113132: 51,59=51,590 [A] 
dle pol. 113322: 93,80=93,800 [B] 
dle pol. 113342: 60,97=60,970 [C] 
Celkem: A+B+C=206,360 [D]</t>
  </si>
  <si>
    <t>Násypy z upraveného materiálu: 2930*0,85=2 490,500 [A]</t>
  </si>
  <si>
    <t>dle pol. 123738: 86,7=86,700 [A]</t>
  </si>
  <si>
    <t>Násypy z nakupovaného materiálu: 2930*0,15+171=610,500 [A]</t>
  </si>
  <si>
    <t>Dosypávky pod krajnicí z recyklátu (meziskládka): 162=162,000 [A]</t>
  </si>
  <si>
    <t>Rozprostření ornice tl. 150mm a zatravnění - příprava plochy pro rozprostření ornice: 316/0,15=2 106,667 [A]</t>
  </si>
  <si>
    <t>Rozprostření ornice tl. 150mm a zatravnění: 316=316,000 [A]</t>
  </si>
  <si>
    <t>Založení trávníku bude provedeno ve smyslu ČSN 83 9031 Technologie vegetačních úprav v krajině.  
Trávník bude proveden při teplotě půdy větší než 8°C a dostatečné půdní vlhkosti na předem upravenou a ohumusovanou pláň.  
vč. ostrůvku (plocha 19m2)</t>
  </si>
  <si>
    <t>Rozprostření ornice tl. 150mm a zatravnění: 316/0,15=2 106,667 [A]</t>
  </si>
  <si>
    <t>Podélná drenáž: 516*1,6*0,5=412,800 [A]</t>
  </si>
  <si>
    <t>Podélná drenáž: 440+76=516,000 [A]</t>
  </si>
  <si>
    <t>stabilizace vápnem 5% CaO na mocnost vrstvy 0,45 m po zhutnění  
zahrnuje i úpravu pláně se zhutněním</t>
  </si>
  <si>
    <t>úprava aktivní zóny: 1199/0,45=2 664,444 [A]</t>
  </si>
  <si>
    <t>úprava podloží: 1496/0,45=3 324,444 [A]</t>
  </si>
  <si>
    <t>stabilizace vápnem 5% CaO na mocnost vrstvy 0,45 m po zhutnění</t>
  </si>
  <si>
    <t>úprava aktivní zóny (+6x0,5%): 6*1199/0,45=15 986,667 [A]</t>
  </si>
  <si>
    <t>úprava podloží (+2x0,5%): 2*1496/0,45=6 648,889 [A]</t>
  </si>
  <si>
    <t>561431</t>
  </si>
  <si>
    <t>KAMENIVO ZPEVNĚNÉ CEMENTEM TŘ. I TL. DO 150MM</t>
  </si>
  <si>
    <t>KSC I (SC C8/10) ; tl. 130mm  
vč. rozšíření v krajích trasy o 6%</t>
  </si>
  <si>
    <t>Nová komunikace (D1-N-6): 4078*1,06=4 322,680 [A]</t>
  </si>
  <si>
    <t>561451</t>
  </si>
  <si>
    <t>KAMENIVO ZPEVNĚNÉ CEMENTEM TŘ. I TL. DO 250MM</t>
  </si>
  <si>
    <t>KSC I (SC C8/10) ; tl. 210mm  
vč. rozšíření pod obruby 15%</t>
  </si>
  <si>
    <t>dlážděný prstenec OK (D1-D-1): 95*1,15=109,250 [A]</t>
  </si>
  <si>
    <t>ŠDB ; 150mm</t>
  </si>
  <si>
    <t>dělící  ostrůvky- ramena křižovatky (D2-D-1): 61=61,000 [A] 
Chodník: 480+17=497,000 [B] 
Celkem: A+B=558,000 [C]</t>
  </si>
  <si>
    <t>56334</t>
  </si>
  <si>
    <t>VOZOVKOVÉ VRSTVY ZE ŠTĚRKODRTI TL. DO 200MM</t>
  </si>
  <si>
    <t>ŠDA ; tl. 200mm  
vč. rozšíření v krajích trasy o 14%</t>
  </si>
  <si>
    <t>Nová komunikace (D1-N-6): 1078*1,14=1 228,920 [A]</t>
  </si>
  <si>
    <t>56354</t>
  </si>
  <si>
    <t>VOZOVKOVÉ VRSTVY Z MECH ZPEV ZEMINY TL. DO 200MM</t>
  </si>
  <si>
    <t>MZ ; tl. 200mm  
vč. rozšíření pod obruby 20%</t>
  </si>
  <si>
    <t>dlážděný prstenec OK (D1-D-1): 95*1,20=114,000 [A]</t>
  </si>
  <si>
    <t>krajnice nezpevněná z R-materiálu - Nová komunikace: 78=78,000 [A]</t>
  </si>
  <si>
    <t>Nová komunikace (D1-N-6): 4078*1,05=4 281,900 [A]</t>
  </si>
  <si>
    <t>572213</t>
  </si>
  <si>
    <t>SPOJOVACÍ POSTŘIK Z EMULZE DO 0,5KG/M2</t>
  </si>
  <si>
    <t>PS ; EP ; 0,30 kg/m2  
vč. rozšíření v krajích trasy o 2%</t>
  </si>
  <si>
    <t>Nová komunikace (D1-N-6): 4078*1,02=4 159,560 [A]</t>
  </si>
  <si>
    <t>574A33</t>
  </si>
  <si>
    <t>ASFALTOVÝ BETON PRO OBRUSNÉ VRSTVY ACO 11 TL. 40MM</t>
  </si>
  <si>
    <t>ACO 11 ; tl. 40mm</t>
  </si>
  <si>
    <t>Nová komunikace (D1-N-6): 4078=4 078,000 [A]</t>
  </si>
  <si>
    <t>574E66</t>
  </si>
  <si>
    <t>ASFALTOVÝ BETON PRO PODKLADNÍ VRSTVY ACP 16+, 16S TL. 70MM</t>
  </si>
  <si>
    <t>ACP 16+ ; tl. 70mm  
vč. rozšíření v krajích trasy o 2,5%</t>
  </si>
  <si>
    <t>Nová komunikace (D1-N-6): 4078*1,025=4 179,950 [A]</t>
  </si>
  <si>
    <t>58212</t>
  </si>
  <si>
    <t>DLÁŽDĚNÉ KRYTY Z VELKÝCH KOSTEK DO LOŽE Z MC</t>
  </si>
  <si>
    <t>DL 160mm ; L MC 40mm, s vyspárováním</t>
  </si>
  <si>
    <t>dlážděný prstenec OK (D1-D-1): 95=95,000 [A]</t>
  </si>
  <si>
    <t>Dl 60mm, Lože 30mm</t>
  </si>
  <si>
    <t>dělící  ostrůvky- ramena křižovatky (D2-D-1): 61=61,000 [A] 
Chodník: 480=480,000 [B] 
Celkem: A+B=541,000 [C]</t>
  </si>
  <si>
    <t>Chodník: 17=17,000 [A]</t>
  </si>
  <si>
    <t>Podélná drenáž - šachty po cca 100m: 5=5,000 [A]</t>
  </si>
  <si>
    <t>917212</t>
  </si>
  <si>
    <t>ZÁHONOVÉ OBRUBY Z BETONOVÝCH OBRUBNÍKŮ ŠÍŘ 80MM</t>
  </si>
  <si>
    <t>Chodník - záhonový obrubník 8 cm: 335=335,000 [A]</t>
  </si>
  <si>
    <t>Chodník - silniční betonový obrubník: 332=332,000 [A]</t>
  </si>
  <si>
    <t>91726</t>
  </si>
  <si>
    <t>KO OBRUBNÍKY BETONOVÉ</t>
  </si>
  <si>
    <t>betonový obrubník zkosený 195x305mm</t>
  </si>
  <si>
    <t>středový ostrov + dělící u OK: 64+25+26=115,000 [A]</t>
  </si>
  <si>
    <t>obruba žulová - zkosená - (u ostrůvků): 148=148,000 [A]</t>
  </si>
  <si>
    <t>9183D2.R</t>
  </si>
  <si>
    <t>PROPUSTY Z TRUB DN 600MM ŽELEZOBETONOVÝCH VČETNĚ ČEL</t>
  </si>
  <si>
    <t>KOMPLETNÍ PROVEDENÍ PROPUSTU Z ŽB TRUB DN600  
Položka zahrnuje:  
- dodání a položení potrubí z trub z dokumentací předepsaného materiálu a předepsaného průměru  
- případné úpravy trub (zkrácení, šikmé seříznutí)  
- veškeré podkladní konstrukce a obsypy, ukončení, prahy ap.  
- případné zemní práce  
- úpravu čel odlážděním z LK</t>
  </si>
  <si>
    <t>propustek DN 600 - železobeton: 18=18,000 [A]</t>
  </si>
  <si>
    <t>Zpevněný příkop: 600=600,000 [A]</t>
  </si>
  <si>
    <t>SO 103.1</t>
  </si>
  <si>
    <t>Napojení Litohlav - opěrná stěna</t>
  </si>
  <si>
    <t>zemina</t>
  </si>
  <si>
    <t>dle pol. 122738: 44,17*1,8=79,506 [A]</t>
  </si>
  <si>
    <t>122734</t>
  </si>
  <si>
    <t>ODKOPÁVKY A PROKOPÁVKY OBECNÉ TŘ. I, ODVOZ DO 5KM</t>
  </si>
  <si>
    <t>vč. odvozu na meziskládku dle dispozic zhotovitele, vzdálenost uvedena orientačně  
Součástí položky je i výběr vhodného materiálu</t>
  </si>
  <si>
    <t>Materiál pro zásyp opěrné stěny: 79,6=79,600 [A]</t>
  </si>
  <si>
    <t>122738</t>
  </si>
  <si>
    <t>ODKOPÁVKY A PROKOPÁVKY OBECNÉ TŘ. I, ODVOZ DO 20KM</t>
  </si>
  <si>
    <t>vč. odvozu na trvalou skládku dle dispozic zhotovitele, vzdálenost uvedena orientačně</t>
  </si>
  <si>
    <t>Odkop pro založení opěrné stěny: 123,83=123,830 [A] 
odpočet materiálu pro následné použití: -79,66=-79,660 [B] 
Celkem: A+B=44,170 [C]</t>
  </si>
  <si>
    <t>125734</t>
  </si>
  <si>
    <t>VYKOPÁVKY ZE ZEMNÍKŮ A SKLÁDEK TŘ. I, ODVOZ DO 5KM</t>
  </si>
  <si>
    <t>Na meziskládce - Materiál pro zásyp opěrné stěny: 79,66=79,660 [A]</t>
  </si>
  <si>
    <t>dle pol. 122734 (meziskládka): 79,66=79,660 [A] 
dle pol. 122738 (trvalá skládka): 44,17=44,170 [B] 
Celkem: A+B=123,830 [C]</t>
  </si>
  <si>
    <t>17411</t>
  </si>
  <si>
    <t>ZÁSYP JAM A RÝH ZEMINOU SE ZHUTNĚNÍM</t>
  </si>
  <si>
    <t>materiál z meziskládky</t>
  </si>
  <si>
    <t>zásyp opěrné stěny: 79,66=79,660 [A]</t>
  </si>
  <si>
    <t>17581</t>
  </si>
  <si>
    <t>OBSYP POTRUBÍ A OBJEKTŮ Z NAKUPOVANÝCH MATERIÁLŮ</t>
  </si>
  <si>
    <t>štěrk fr. 16/32</t>
  </si>
  <si>
    <t>Obsyp drenáže: 6,24=6,240 [A]</t>
  </si>
  <si>
    <t>Svislé konstrukce</t>
  </si>
  <si>
    <t>327125</t>
  </si>
  <si>
    <t>ZDI OPĚR, ZÁRUB, NÁBŘEŽ Z DÍLCŮ ŽELEZOBETON DO C30/37</t>
  </si>
  <si>
    <t>beton C30/37 XA2, XC2, XF4</t>
  </si>
  <si>
    <t>prefabrikovaná opěrná stěna: 21,87=21,870 [A]</t>
  </si>
  <si>
    <t>451312</t>
  </si>
  <si>
    <t>PODKLADNÍ A VÝPLŇOVÉ VRSTVY Z PROSTÉHO BETONU C12/15</t>
  </si>
  <si>
    <t>Beton C12/15, X0</t>
  </si>
  <si>
    <t>Podkladní beton - 
- opěrné stěny: 6,78=6,780 [A] 
- pod drenáž: 1,25=1,250 [B] 
Celkem: A+B=8,030 [C]</t>
  </si>
  <si>
    <t>Přidružená stavební výroba</t>
  </si>
  <si>
    <t>711127</t>
  </si>
  <si>
    <t>IZOLACE BĚŽN KONSTR PROTI TLAK VODĚ Z PE FÓLIÍ</t>
  </si>
  <si>
    <t>Nopová fólie ; v.n. 20mm</t>
  </si>
  <si>
    <t>Opláštění opěrné stěny: 35,04+85,67=120,710 [A]</t>
  </si>
  <si>
    <t>711509</t>
  </si>
  <si>
    <t>OCHRANA IZOLACE NA POVRCHU TEXTILIÍ</t>
  </si>
  <si>
    <t>Geotextilie 300 g/m2</t>
  </si>
  <si>
    <t>875342</t>
  </si>
  <si>
    <t>POTRUBÍ DREN Z TRUB PLAST DN DO 200MM DĚROVANÝCH</t>
  </si>
  <si>
    <t>SN8, DN200 mm, perforace š. 5 mm, 220°, sklon 3%  
vč. ukončení (vyústění)</t>
  </si>
  <si>
    <t>Podélná drenáž: 31,19=31,190 [A]</t>
  </si>
  <si>
    <t>935211</t>
  </si>
  <si>
    <t>PŘÍKOPOVÉ ŽLABY Z BETON TVÁRNIC ŠÍŘ DO 600MM DO ŠTĚRKOPÍSKU TL 100MM</t>
  </si>
  <si>
    <t>žlab š. 600mm do pískového lože tl. 100mm</t>
  </si>
  <si>
    <t>Odvodnění líce opěrné stěny: 29,02=29,020 [A]</t>
  </si>
  <si>
    <t>SO 104.1</t>
  </si>
  <si>
    <t>Přeložka silnice III/2322 - západní část</t>
  </si>
  <si>
    <t>dle pol. 123738: 453,3*1,8=815,940 [A]</t>
  </si>
  <si>
    <t>Demolice celého souvrství vozovky - tl. 0,44m (živice 0,11m): 129,0*0,11=14,190 [A]</t>
  </si>
  <si>
    <t>Demolice celého souvrství vozovky - tl. 0,44m (štěrk 0,20m): 129,0*0,20=25,800 [A]</t>
  </si>
  <si>
    <t>Demolice celého souvrství vozovky - tl. 0,44m (beton 0,13m): 129,0*0,13=16,770 [A]</t>
  </si>
  <si>
    <t>Zemní práce - sejmutí ornice v tl. 0,25m: 3290*0,25=822,500 [A]</t>
  </si>
  <si>
    <t>Zemní práce - výkopy: (2827+195)*0,85=2 568,700 [A]</t>
  </si>
  <si>
    <t>Zemní práce - výkopy: (2827+195)*0,15=453,300 [A]</t>
  </si>
  <si>
    <t>Krajnice z recyklátu - pol. 17310 (meziskládka): 95=95,000 [A]</t>
  </si>
  <si>
    <t>Recyklace vybouraných konstrukcí na meziskládce 
dle pol. 113132: 14,19=14,190 [A] 
dle pol. 113322: 25,80=25,800 [B] 
dle pol. 113342: 16,77=16,770 [C] 
Celkem: A+B+C=56,760 [D]</t>
  </si>
  <si>
    <t>Násypy z upraveného materiálu: 174*0,85=147,900 [A]</t>
  </si>
  <si>
    <t>dle pol. 123738: 453,3=453,300 [A]</t>
  </si>
  <si>
    <t>Násypy z nakupovaného materiálu: 174*0,15+5=31,100 [A]</t>
  </si>
  <si>
    <t>Dosypávky pod krajnicí z recyklátu (meziskládka): 95=95,000 [A]</t>
  </si>
  <si>
    <t>Rozprostření ornice tl. 150mm a zatravnění - příprava plochy pro rozprostření ornice: 339/0,15=2 260,000 [A]</t>
  </si>
  <si>
    <t>Rozprostření ornice tl. 150mm a zatravnění: 339=339,000 [A]</t>
  </si>
  <si>
    <t>Rozprostření ornice tl. 150mm a zatravnění: 339/0,15=2 260,000 [A]</t>
  </si>
  <si>
    <t>úprava aktivní zóny: 1095/0,45=2 433,333 [A]</t>
  </si>
  <si>
    <t>úprava aktivní zóny (+4x0,5%): 4*1095/0,45=9 733,333 [A]</t>
  </si>
  <si>
    <t>Nová komunikace (D1-N-6): 1947*1,06=2 063,820 [A]</t>
  </si>
  <si>
    <t>Nová komunikace (D1-N-6): 1947*1,14=2 219,580 [A]</t>
  </si>
  <si>
    <t>krajnice nezpevněná z R-materiálu - Nová komunikace: 47=47,000 [A]</t>
  </si>
  <si>
    <t>Nová komunikace (D1-N-6): 1947*1,05=2 044,350 [A]</t>
  </si>
  <si>
    <t>Nová komunikace (D1-N-6): 1947*1,02=1 985,940 [A]</t>
  </si>
  <si>
    <t>Nová komunikace (D1-N-6): 1947=1 947,000 [A]</t>
  </si>
  <si>
    <t>Nová komunikace (D1-N-6): 1947*1,025=1 995,675 [A]</t>
  </si>
  <si>
    <t>propustek DN 600 - železobeton: 15=15,000 [A] 
propustek DN 600 - železobeton: 15=15,000 [B] 
Celkem: A+B=30,000 [C]</t>
  </si>
  <si>
    <t>Zpevněný příkop: 140=140,000 [A]</t>
  </si>
  <si>
    <t>SO 104.2</t>
  </si>
  <si>
    <t>Přeložka silnice III/2322 - východní část</t>
  </si>
  <si>
    <t>dle pol. 123738: 315,3*1,8=567,540 [A] 
dle pol. 21263: 270*0,15*1,8=72,900 [B] 
Celkem: A+B=640,440 [C]</t>
  </si>
  <si>
    <t>Demolice celého souvrství vozovky - tl. 0,44m (živice 0,11m): 2228,0*0,11=245,080 [A]</t>
  </si>
  <si>
    <t>Demolice celého souvrství vozovky - tl. 0,44m (štěrk 0,20m): 2228,0*0,20=445,600 [A]</t>
  </si>
  <si>
    <t>Demolice celého souvrství vozovky - tl. 0,44m (beton 0,13m): 2228,0*0,13=289,640 [A]</t>
  </si>
  <si>
    <t>Zemní práce - sejmutí ornice v tl. 0,25m: 2994*0,25=748,500 [A]</t>
  </si>
  <si>
    <t>Zemní práce - výkopy: (1973+129)*0,85=1 786,700 [A]</t>
  </si>
  <si>
    <t>Zemní práce - výkopy: (1973+129)*0,15=315,300 [A]</t>
  </si>
  <si>
    <t>Krajnice z recyklátu - pol. 17310 (meziskládka): 171=171,000 [A]</t>
  </si>
  <si>
    <t>Recyklace vybouraných konstrukcí na meziskládce 
dle pol. 113132: 245,08=245,080 [A] 
dle pol. 113322: 445,60=445,600 [B] 
dle pol. 113342: 289,64=289,640 [C] 
Celkem: A+B+C=980,320 [D]</t>
  </si>
  <si>
    <t>Násypy z upraveného materiálu: 2718*0,85=2 310,300 [A]</t>
  </si>
  <si>
    <t>dle pol. 123738: 315,3=315,300 [A]</t>
  </si>
  <si>
    <t>Násypy z nakupovaného materiálu: 2718*0,15+18=425,700 [A]</t>
  </si>
  <si>
    <t>Dosypávky pod krajnicí z recyklátu (meziskládka): 171=171,000 [A]</t>
  </si>
  <si>
    <t>Výšková úprava chodníku (D2-D-1): 140=140,000 [A]</t>
  </si>
  <si>
    <t>Rozprostření ornice tl. 150mm a zatravnění - příprava plochy pro rozprostření ornice: 457/0,15=3 046,667 [A]</t>
  </si>
  <si>
    <t>Rozprostření ornice tl. 150mm a zatravnění: 457=457,000 [A]</t>
  </si>
  <si>
    <t>Rozprostření ornice tl. 150mm a zatravnění: 457/0,15=3 046,667 [A]</t>
  </si>
  <si>
    <t>úprava aktivní zóny: 2904/0,45=6 453,333 [A]</t>
  </si>
  <si>
    <t>úprava aktivní zóny (+4x0,5%): 4*2904/0,45=25 813,333 [A]</t>
  </si>
  <si>
    <t>Nová komunikace (D1-N-6): 4175*1,06=4 425,500 [A]</t>
  </si>
  <si>
    <t>Nová komunikace (D1-N-6): 4175*1,14=4 759,500 [A]</t>
  </si>
  <si>
    <t>krajnice nezpevněná z R-materiálu - Nová komunikace: 87=87,000 [A]</t>
  </si>
  <si>
    <t>Nová komunikace (D1-N-6): 4175*1,05=4 383,750 [A]</t>
  </si>
  <si>
    <t>Nová komunikace (D1-N-6): 4175*1,02=4 258,500 [A]</t>
  </si>
  <si>
    <t>Nová komunikace (D1-N-6): 4175=4 175,000 [A]</t>
  </si>
  <si>
    <t>Nová komunikace (D1-N-6): 4175*1,025=4 279,375 [A]</t>
  </si>
  <si>
    <t>betonový silniční obrubník</t>
  </si>
  <si>
    <t>Výšková úprava chodníku: 49=49,000 [A]</t>
  </si>
  <si>
    <t>propustek DN 600 - železobeton km 0.518 66: 23=23,000 [A] 
propustek DN 600 - železobeton: 30=30,000 [B] 
Celkem: A+B=53,000 [C]</t>
  </si>
  <si>
    <t>Zpevněný příkop: 400=400,000 [A]</t>
  </si>
  <si>
    <t>SO 105</t>
  </si>
  <si>
    <t>Přeložka silnice III/2325</t>
  </si>
  <si>
    <t>dle pol. 123738: 42,6*1,8=76,680 [A] 
dle pol. 21263: 85*0,15*1,8=22,950 [B] 
Celkem: A+B=99,630 [C]</t>
  </si>
  <si>
    <t>Demolice celého souvrství vozovky - tl. 0,44m (živice 0,11m): 250,0*0,11=27,500 [A]</t>
  </si>
  <si>
    <t>Demolice celého souvrství vozovky - tl. 0,44m (štěrk 0,20m): 250,0*0,20=50,000 [A]</t>
  </si>
  <si>
    <t>Demolice celého souvrství vozovky - tl. 0,44m (beton 0,13m): 250,0*0,13=32,500 [A]</t>
  </si>
  <si>
    <t>Zemní práce - výkopy: 284*0,85=241,400 [A]</t>
  </si>
  <si>
    <t>Zemní práce - výkopy: 284*0,15=42,600 [A]</t>
  </si>
  <si>
    <t>Krajnice z recyklátu - pol. 17310 (meziskládka): 31=31,000 [A]</t>
  </si>
  <si>
    <t>Recyklace vybouraných konstrukcí na meziskládce 
dle pol. 113132: 27,50=27,500 [A] 
dle pol. 113322: 50,00=50,000 [B] 
dle pol. 113342: 32,50=32,500 [C] 
Celkem: A+B+C=110,000 [D]</t>
  </si>
  <si>
    <t>Násypy z upraveného materiálu: 67*0,85=56,950 [A]</t>
  </si>
  <si>
    <t>dle pol. 123738: 42,6=42,600 [A]</t>
  </si>
  <si>
    <t>Násypy z nakupovaného materiálu: 67*0,15=10,050 [A]</t>
  </si>
  <si>
    <t>Dosypávky pod krajnicí z recyklátu (meziskládka): 31=31,000 [A]</t>
  </si>
  <si>
    <t>Rozprostření ornice tl. 150mm a zatravnění - příprava plochy pro rozprostření ornice: 56/0,15=373,333 [A]</t>
  </si>
  <si>
    <t>Rozprostření ornice tl. 150mm a zatravnění: 56=56,000 [A]</t>
  </si>
  <si>
    <t>Rozprostření ornice tl. 150mm a zatravnění: 56/0,15=373,333 [A]</t>
  </si>
  <si>
    <t>Podélná drenáž: 85*1,6*0,5=68,000 [A]</t>
  </si>
  <si>
    <t>Podélná drenáž: 85=85,000 [A]</t>
  </si>
  <si>
    <t>Nová komunikace (D1-N-6): 900*1,06=954,000 [A]</t>
  </si>
  <si>
    <t>Nová komunikace (D1-N-6): 900*1,14=1 026,000 [A]</t>
  </si>
  <si>
    <t>krajnice nezpevněná z R-materiálu - Nová komunikace: 18=18,000 [A]</t>
  </si>
  <si>
    <t>Nová komunikace (D1-N-6): 900*1,05=945,000 [A]</t>
  </si>
  <si>
    <t>Nová komunikace (D1-N-6): 900*1,02=918,000 [A]</t>
  </si>
  <si>
    <t>Nová komunikace (D1-N-6): 900=900,000 [A]</t>
  </si>
  <si>
    <t>Nová komunikace (D1-N-6): 900*1,025=922,500 [A]</t>
  </si>
  <si>
    <t>SO 106</t>
  </si>
  <si>
    <t>Přeložka místní komunikace na Nový Dvůr</t>
  </si>
  <si>
    <t>dle pol. 123738: 8,25*1,8=14,850 [A]</t>
  </si>
  <si>
    <t>Demolice celého souvrství vozovky - tl. 0,44m (živice 0,11m): 70,0*0,11=7,700 [A]</t>
  </si>
  <si>
    <t>Demolice celého souvrství vozovky - tl. 0,44m (štěrk 0,20m): 70,0*0,20=14,000 [A]</t>
  </si>
  <si>
    <t>Demolice celého souvrství vozovky - tl. 0,44m (beton 0,13m): 70,0*0,13=9,100 [A]</t>
  </si>
  <si>
    <t>Zemní práce - sejmutí ornice v tl. 0,25m: 82*0,25=20,500 [A]</t>
  </si>
  <si>
    <t>Zemní práce - výkopy: 55*0,85=46,750 [A]</t>
  </si>
  <si>
    <t>Zemní práce - výkopy: 55*0,15=8,250 [A]</t>
  </si>
  <si>
    <t>Krajnice z recyklátu - pol. 17310 (meziskládka): 47=47,000 [A]</t>
  </si>
  <si>
    <t>Recyklace vybouraných konstrukcí na meziskládce 
dle pol. 113132: 7,70=7,700 [A] 
dle pol. 113322: 14,00=14,000 [B] 
dle pol. 113342: 9,10=9,100 [C] 
Celkem: A+B+C=30,800 [D]</t>
  </si>
  <si>
    <t>Násypy z upraveného materiálu: 51*0,85=43,350 [A]</t>
  </si>
  <si>
    <t>dle pol. 123738: 8,25=8,250 [A]</t>
  </si>
  <si>
    <t>Násypy z nakupovaného materiálu: 51*0,15=7,650 [A]</t>
  </si>
  <si>
    <t>Dosypávky pod krajnicí z recyklátu (meziskládka): 47=47,000 [A]</t>
  </si>
  <si>
    <t>Rozprostření ornice tl. 150mm a zatravnění - příprava plochy pro rozprostření ornice: 29/0,15=193,333 [A]</t>
  </si>
  <si>
    <t>Rozprostření ornice tl. 150mm a zatravnění: 29=29,000 [A]</t>
  </si>
  <si>
    <t>Rozprostření ornice tl. 150mm a zatravnění: 29/0,15=193,333 [A]</t>
  </si>
  <si>
    <t>Nová komunikace (D1-N-6): 734*1,06=778,040 [A]</t>
  </si>
  <si>
    <t>Chodník: 110+5=115,000 [A]</t>
  </si>
  <si>
    <t>Nová komunikace (D1-N-6): 734*1,14=836,760 [A]</t>
  </si>
  <si>
    <t>krajnice nezpevněná z R-materiálu - Nová komunikace: 24=24,000 [A]</t>
  </si>
  <si>
    <t>Nová komunikace (D1-N-6): 734*1,05=770,700 [A]</t>
  </si>
  <si>
    <t>Nová komunikace (D1-N-6): 734*1,02=748,680 [A]</t>
  </si>
  <si>
    <t>Nová komunikace (D1-N-6): 734=734,000 [A]</t>
  </si>
  <si>
    <t>Nová komunikace (D1-N-6): 734*1,025=752,350 [A]</t>
  </si>
  <si>
    <t>Chodník: 110=110,000 [A]</t>
  </si>
  <si>
    <t>Chodník: 5=5,000 [A]</t>
  </si>
  <si>
    <t>Chodník - záhonový obrubník 8 cm: 64=64,000 [A]</t>
  </si>
  <si>
    <t>Chodník - silniční betonový obrubník: 60=60,000 [A]</t>
  </si>
  <si>
    <t>obruba žulová - zkosená: 16=16,000 [A]</t>
  </si>
  <si>
    <t>propustek DN 600 - železobeton: 15=15,000 [A]</t>
  </si>
  <si>
    <t>SO 107.1</t>
  </si>
  <si>
    <t>Napojení obce Osek v km 4,500 - silnice</t>
  </si>
  <si>
    <t>dle pol. 123738: 895,8*1,8=1 612,440 [A] 
dle pol. 21263: 130*0,15*1,8=35,100 [B] 
Celkem: A+B=1 647,540 [C]</t>
  </si>
  <si>
    <t>Demolice celého souvrství vozovky - tl. 0,44m (živice 0,11m): 973,0*0,11=107,030 [A]</t>
  </si>
  <si>
    <t>Demolice celého souvrství vozovky - tl. 0,44m (štěrk 0,20m): 973,0*0,20=194,600 [A]</t>
  </si>
  <si>
    <t>Demolice celého souvrství vozovky - tl. 0,44m (beton 0,13m): 973,0*0,13=126,490 [A]</t>
  </si>
  <si>
    <t>Zemní práce - sejmutí ornice v tl. 0,25m: 6340*0,25=1 585,000 [A]</t>
  </si>
  <si>
    <t>Zemní práce - výkopy: (5935+37)*0,85=5 076,200 [A]</t>
  </si>
  <si>
    <t>Zemní práce - výkopy: (5935+37)*0,15=895,800 [A]</t>
  </si>
  <si>
    <t>Krajnice z recyklátu - pol. 17310 (meziskládka): 174=174,000 [A]</t>
  </si>
  <si>
    <t>Recyklace vybouraných konstrukcí na meziskládce 
dle pol. 113132: 107,03=107,030 [A] 
dle pol. 113322: 194,60=194,600 [B] 
dle pol. 113342: 126,49=126,490 [C] 
Celkem: A+B+C=428,120 [D]</t>
  </si>
  <si>
    <t>Násypy z upraveného materiálu: 2709*0,85=2 302,650 [A]</t>
  </si>
  <si>
    <t>dle pol. 123738: 895,8=895,800 [A]</t>
  </si>
  <si>
    <t>Násypy z nakupovaného materiálu: 2709*0,15+51=457,350 [A]</t>
  </si>
  <si>
    <t>Dosypávky pod krajnicí z recyklátu (meziskládka): 174=174,000 [A]</t>
  </si>
  <si>
    <t>Rozprostření ornice tl. 150mm a zatravnění - příprava plochy pro rozprostření ornice: 656/0,15=4 373,333 [A]</t>
  </si>
  <si>
    <t>Rozprostření ornice tl. 150mm a zatravnění: 656=656,000 [A]</t>
  </si>
  <si>
    <t>Rozprostření ornice tl. 150mm a zatravnění: 656/0,15=4 373,333 [A]</t>
  </si>
  <si>
    <t>Podélná drenáž: 130*1,6*0,5=104,000 [A]</t>
  </si>
  <si>
    <t>Podélná drenáž: 65+65=130,000 [A]</t>
  </si>
  <si>
    <t>stabilizace vápnem 3% CaO na mocnost vrstvy 0,5 m po zhutnění  
zahrnuje i úpravu pláně se zhutněním</t>
  </si>
  <si>
    <t>úprava podloží / aktivní zóny: 2802/0,5=5 604,000 [A]</t>
  </si>
  <si>
    <t>stabilizace vápnem 3% CaO na mocnost vrstvy 0,5 m po zhutnění</t>
  </si>
  <si>
    <t>úprava podloží / aktivní zóny (+2x0,5%): 2*2802/0,5=11 208,000 [A]</t>
  </si>
  <si>
    <t>Nová komunikace (D1-N-6): 3925*1,06=4 160,500 [A]</t>
  </si>
  <si>
    <t>Chodník: 137+15=152,000 [A]</t>
  </si>
  <si>
    <t>Nová komunikace (D1-N-6): 3925*1,14=4 474,500 [A]</t>
  </si>
  <si>
    <t>krajnice nezpevněná z R-materiálu - Nová komunikace: 88=88,000 [A]</t>
  </si>
  <si>
    <t>Nová komunikace (D1-N-6): 3925*1,05=4 121,250 [A]</t>
  </si>
  <si>
    <t>Nová komunikace (D1-N-6): 3925*1,02=4 003,500 [A]</t>
  </si>
  <si>
    <t>Nová komunikace (D1-N-6): 3925=3 925,000 [A]</t>
  </si>
  <si>
    <t>Nová komunikace (D1-N-6): 3925*1,025=4 023,125 [A]</t>
  </si>
  <si>
    <t>Chodník: 137=137,000 [A]</t>
  </si>
  <si>
    <t>Chodník: 15=15,000 [A]</t>
  </si>
  <si>
    <t>Podélná drenáž - šachty po cca 100m (1 ks v trase): 2=2,000 [A]</t>
  </si>
  <si>
    <t>Chodník - záhonový obrubník 8 cm: 74=74,000 [A]</t>
  </si>
  <si>
    <t>Chodník - silniční betonový obrubník: 70=70,000 [A]</t>
  </si>
  <si>
    <t>obruba žulová - zkosená: 15=15,000 [A]</t>
  </si>
  <si>
    <t>propustek DN 600 - železobeton km 0.440 00: 25=25,000 [A] 
propustek DN 600 - železobeton: 3*15=45,000 [B] 
Celkem: A+B=70,000 [C]</t>
  </si>
  <si>
    <t>Zpevněný příkop: 210=210,000 [A]</t>
  </si>
  <si>
    <t>SO 107.2</t>
  </si>
  <si>
    <t>Napojení obce Osek v km 4,500 - nástupiště</t>
  </si>
  <si>
    <t>Nový chodník: 60=60,000 [A]</t>
  </si>
  <si>
    <t>Nový chodník (D2-D-1): 60=60,000 [A]</t>
  </si>
  <si>
    <t>Nový chodník: 58=58,000 [A]</t>
  </si>
  <si>
    <t>SO 108</t>
  </si>
  <si>
    <t>Provizorní napojení na sil. II/232</t>
  </si>
  <si>
    <t>dle pol. 123738: 144,9*1,8=260,820 [A] 
dle pol. 21263: 128*0,15*1,8=34,560 [B] 
Celkem: A+B=295,380 [C]</t>
  </si>
  <si>
    <t>Demolice celého souvrství vozovky - tl. 0,44m (živice 0,11m): 571,0*0,11=62,810 [A]</t>
  </si>
  <si>
    <t>Demolice celého souvrství vozovky - tl. 0,44m (štěrk 0,20m): 571,0*0,20=114,200 [A]</t>
  </si>
  <si>
    <t>Demolice celého souvrství vozovky - tl. 0,44m (beton 0,13m): 571,0*0,13=74,230 [A]</t>
  </si>
  <si>
    <t>Zemní práce - sejmutí ornice v tl. 0,25m: 4500*0,25=1 125,000 [A]</t>
  </si>
  <si>
    <t>Zemní práce - výkopy: (928+38)*0,85=821,100 [A]</t>
  </si>
  <si>
    <t>Zemní práce - výkopy: (928+38)*0,15=144,900 [A]</t>
  </si>
  <si>
    <t>Krajnice z recyklátu - pol. 17310 (meziskládka): 136=136,000 [A]</t>
  </si>
  <si>
    <t>Recyklace vybouraných konstrukcí na meziskládce 
dle pol. 113132: 62,81=62,810 [A] 
dle pol. 113322: 114,20=114,200 [B] 
dle pol. 113342: 74,23=74,230 [C] 
Celkem: A+B+C=251,240 [D]</t>
  </si>
  <si>
    <t>Násypy z upraveného materiálu: 772*0,85=656,200 [A]</t>
  </si>
  <si>
    <t>dle pol. 123738: 144,9=144,900 [A]</t>
  </si>
  <si>
    <t>Násypy z nakupovaného materiálu: 772*0,15+24=139,800 [A]</t>
  </si>
  <si>
    <t>Dosypávky pod krajnicí z recyklátu (meziskládka): 136=136,000 [A]</t>
  </si>
  <si>
    <t>Rozprostření ornice tl. 150mm a zatravnění - příprava plochy pro rozprostření ornice: 357/0,15=2 380,000 [A]</t>
  </si>
  <si>
    <t>Rozprostření ornice tl. 150mm a zatravnění: 357=357,000 [A]</t>
  </si>
  <si>
    <t>Rozprostření ornice tl. 150mm a zatravnění: 357/0,15=2 380,000 [A]</t>
  </si>
  <si>
    <t>Podélná drenáž: 128*1,6*0,5=102,400 [A]</t>
  </si>
  <si>
    <t>Podélná drenáž: 128=128,000 [A]</t>
  </si>
  <si>
    <t>úprava podloží / aktivní zóny: 1322/0,5=2 644,000 [A]</t>
  </si>
  <si>
    <t>úprava podloží / aktivní zóny (+2x0,5%): 2*1322/0,5=5 288,000 [A]</t>
  </si>
  <si>
    <t>Nová komunikace (D1-N-6): 2400*1,06=2 544,000 [A]</t>
  </si>
  <si>
    <t>Nová komunikace (D1-N-6): 2400*1,14=2 736,000 [A]</t>
  </si>
  <si>
    <t>krajnice nezpevněná z R-materiálu - Nová komunikace: 57=57,000 [A]</t>
  </si>
  <si>
    <t>Nová komunikace (D1-N-6): 2400*1,05=2 520,000 [A]</t>
  </si>
  <si>
    <t>Nová komunikace (D1-N-6): 2400*1,02=2 448,000 [A]</t>
  </si>
  <si>
    <t>Nová komunikace (D1-N-6): 2400=2 400,000 [A]</t>
  </si>
  <si>
    <t>Nová komunikace (D1-N-6): 2400*1,025=2 460,000 [A]</t>
  </si>
  <si>
    <t>propustek DN 600: 15=15,000 [A]</t>
  </si>
  <si>
    <t>Zpevněný příkop: 155+240+229+21=645,000 [A]</t>
  </si>
  <si>
    <t>SO 109</t>
  </si>
  <si>
    <t>Napojení polní cesty v km 0,485</t>
  </si>
  <si>
    <t>dle pol. 123738: 522,6*1,8=940,680 [A] 
dle pol. 21263: 200*0,15*1,8=54,000 [B] 
Celkem: A+B=994,680 [C]</t>
  </si>
  <si>
    <t>Demolice celého souvrství vozovky - tl. 0,44m (živice 0,11m): 192,0*0,11=21,120 [A]</t>
  </si>
  <si>
    <t>Demolice celého souvrství vozovky - tl. 0,44m (štěrk 0,20m): 192,0*0,20=38,400 [A]</t>
  </si>
  <si>
    <t>Demolice celého souvrství vozovky - tl. 0,44m (beton 0,13m): 192,0*0,13=24,960 [A]</t>
  </si>
  <si>
    <t>Zemní práce - sejmutí ornice v tl. 0,25m: 630*0,25=157,500 [A]</t>
  </si>
  <si>
    <t>Zemní práce - výkopy: 3484*0,85=2 961,400 [A]</t>
  </si>
  <si>
    <t>Zemní práce - výkopy: 3484*0,15=522,600 [A]</t>
  </si>
  <si>
    <t>Krajnice z recyklátu - pol. 17310 (meziskládka): 49=49,000 [A]</t>
  </si>
  <si>
    <t>Recyklace vybouraných konstrukcí na meziskládce 
dle pol. 113132: 21,12=21,120 [A] 
dle pol. 113322: 38,40=38,400 [B] 
dle pol. 113342: 24,96=24,960 [C] 
Celkem: A+B+C=84,480 [D]</t>
  </si>
  <si>
    <t>Násypy z upraveného materiálu: 13*0,85=11,050 [A]</t>
  </si>
  <si>
    <t>dle pol. 123738: 522,6=522,600 [A]</t>
  </si>
  <si>
    <t>Násypy z nakupovaného materiálu: 13*0,15=1,950 [A]</t>
  </si>
  <si>
    <t>Dosypávky pod krajnicí z recyklátu (meziskládka): 49=49,000 [A]</t>
  </si>
  <si>
    <t>Rozprostření ornice tl. 150mm a zatravnění - příprava plochy pro rozprostření ornice: 213/0,15=1 420,000 [A]</t>
  </si>
  <si>
    <t>Rozprostření ornice tl. 150mm a zatravnění: 213=213,000 [A]</t>
  </si>
  <si>
    <t>Rozprostření ornice tl. 150mm a zatravnění: 213/0,15=1 420,000 [A]</t>
  </si>
  <si>
    <t>Podélná drenáž: 200*1,6*0,5=160,000 [A]</t>
  </si>
  <si>
    <t>Podélná drenáž: 200=200,000 [A]</t>
  </si>
  <si>
    <t>liniový odvodňovací žlab u sjezdu š. 150mm: 8*0,15=1,200 [A]</t>
  </si>
  <si>
    <t>ŠDA ; tl. 150mm  
vč. rozšíření v krajích trasy o 12%</t>
  </si>
  <si>
    <t>Nová komunikace  (D1-N-2): 514*1,12=575,680 [A]</t>
  </si>
  <si>
    <t>min. ŠDB ; tl. 150mm  
vč. rozšíření v krajích trasy o 28%</t>
  </si>
  <si>
    <t>Nová komunikace  (D1-N-2): 514*1,28=657,920 [A]</t>
  </si>
  <si>
    <t>krajnice nezpevněná z R-materiálu - Nová komunikace  (D1-N-2): 16=16,000 [A]</t>
  </si>
  <si>
    <t>PS ; EP ; 0,30 kg/m2  
vč. rozšíření v krajích trasy o 3%</t>
  </si>
  <si>
    <t>Nová komunikace  (D1-N-2): 514*1,03=529,420 [A]</t>
  </si>
  <si>
    <t>Nová komunikace  (D1-N-2): 514=514,000 [A]</t>
  </si>
  <si>
    <t>574E46</t>
  </si>
  <si>
    <t>ASFALTOVÝ BETON PRO PODKLADNÍ VRSTVY ACP 16+, 16S TL. 50MM</t>
  </si>
  <si>
    <t>ACP 16+ ; tl. 50mm  
vč. rozšíření v krajích trasy o 4%</t>
  </si>
  <si>
    <t>Nová komunikace  (D1-N-2): 514*1,04=534,560 [A]</t>
  </si>
  <si>
    <t>Podélná drenáž - šachty po cca 100m: 2=2,000 [A]</t>
  </si>
  <si>
    <t>Zpevněný příkop: 195=195,000 [A]</t>
  </si>
  <si>
    <t>liniový odvodňovací žlab u sjezdu š. 150mm: 8-1=7,000 [A]</t>
  </si>
  <si>
    <t>SO 111.1</t>
  </si>
  <si>
    <t>Napojení MK v km 3,689 - MK</t>
  </si>
  <si>
    <t>dle pol. 123738: 15,15*1,8=27,270 [A] 
dle pol. 21263: 100*0,15*1,8=27,000 [B] 
Celkem: A+B=54,270 [C]</t>
  </si>
  <si>
    <t>Demolice celého souvrství vozovky - tl. 0,44m (živice 0,11m): 142,0*0,11=15,620 [A]</t>
  </si>
  <si>
    <t>Demolice celého souvrství vozovky - tl. 0,44m (štěrk 0,20m): 142,0*0,20=28,400 [A]</t>
  </si>
  <si>
    <t>Demolice celého souvrství vozovky - tl. 0,44m (beton 0,13m): 142,0*0,13=18,460 [A]</t>
  </si>
  <si>
    <t>Zemní práce - sejmutí ornice v tl. 0,25m: 625*0,25=156,250 [A]</t>
  </si>
  <si>
    <t>Zemní práce - výkopy: (80+21)*0,85=85,850 [A]</t>
  </si>
  <si>
    <t>Zemní práce - výkopy: (80+21)*0,15=15,150 [A]</t>
  </si>
  <si>
    <t>Recyklace vybouraných konstrukcí na meziskládce 
dle pol. 113132: 15,62=15,620 [A] 
dle pol. 113322: 28,40=28,400 [B] 
dle pol. 113342: 18,46=18,460 [C] 
Celkem: A+B+C=62,480 [D]</t>
  </si>
  <si>
    <t>Násypy z upraveného materiálu: 800*0,85=680,000 [A]</t>
  </si>
  <si>
    <t>dle pol. 123738: 15,15=15,150 [A]</t>
  </si>
  <si>
    <t>Násypy z nakupovaného materiálu: 800*0,15+15=135,000 [A]</t>
  </si>
  <si>
    <t>Rozprostření ornice tl. 150mm a zatravnění - příprava plochy pro rozprostření ornice: 22/0,15=146,667 [A]</t>
  </si>
  <si>
    <t>Rozprostření ornice tl. 150mm a zatravnění: 22=22,000 [A]</t>
  </si>
  <si>
    <t>Rozprostření ornice tl. 150mm a zatravnění: 22/0,15=146,667 [A]</t>
  </si>
  <si>
    <t>Podélná drenáž: 100*1,6*0,5=80,000 [A]</t>
  </si>
  <si>
    <t>Podélná drenáž: 100=100,000 [A]</t>
  </si>
  <si>
    <t>Nová komunikace (D1-N-6): 867*1,06=919,020 [A]</t>
  </si>
  <si>
    <t>Nová komunikace (D1-N-6): 867*1,14=988,380 [A]</t>
  </si>
  <si>
    <t>krajnice nezpevněná z R-materiálu - Nová komunikace: 17=17,000 [A]</t>
  </si>
  <si>
    <t>Nová komunikace (D1-N-6): 867*1,05=910,350 [A]</t>
  </si>
  <si>
    <t>Nová komunikace (D1-N-6): 867*1,02=884,340 [A]</t>
  </si>
  <si>
    <t>Nová komunikace (D1-N-6): 867=867,000 [A]</t>
  </si>
  <si>
    <t>Nová komunikace (D1-N-6): 867*1,025=888,675 [A]</t>
  </si>
  <si>
    <t>propustek DN 600 - železobeton: 17=17,000 [A]</t>
  </si>
  <si>
    <t>SO 111.2</t>
  </si>
  <si>
    <t>Napojení MK v km 3,689 - polní cesta</t>
  </si>
  <si>
    <t>dle pol. 123738: 3,75*1,8=6,750 [A]</t>
  </si>
  <si>
    <t>Zemní práce - sejmutí ornice v tl. 0,25m: 1373*0,25=343,250 [A]</t>
  </si>
  <si>
    <t>Zemní práce - výkopy: 25*0,85=21,250 [A]</t>
  </si>
  <si>
    <t>Zemní práce - výkopy: 25*0,15=3,750 [A]</t>
  </si>
  <si>
    <t>Násypy z upraveného materiálu: 1353*0,85=1 150,050 [A]</t>
  </si>
  <si>
    <t>dle pol. 123738: 3,75=3,750 [A]</t>
  </si>
  <si>
    <t>Násypy z nakupovaného materiálu: 1353*0,15=202,950 [A]</t>
  </si>
  <si>
    <t>Nová komunikace (D1-N-6): 800*1,06=848,000 [A]</t>
  </si>
  <si>
    <t>Nová komunikace (D1-N-6): 800*1,14=912,000 [A]</t>
  </si>
  <si>
    <t>krajnice nezpevněná z R-materiálu - Nová komunikace: 22=22,000 [A]</t>
  </si>
  <si>
    <t>Nová komunikace (D1-N-6): 800*1,05=840,000 [A]</t>
  </si>
  <si>
    <t>Nová komunikace (D1-N-6): 800*1,02=816,000 [A]</t>
  </si>
  <si>
    <t>Nová komunikace (D1-N-6): 800=800,000 [A]</t>
  </si>
  <si>
    <t>Nová komunikace (D1-N-6): 800*1,025=820,000 [A]</t>
  </si>
  <si>
    <t>propustek DN 600 - železobeton: 20=20,000 [A]</t>
  </si>
  <si>
    <t>SO 122</t>
  </si>
  <si>
    <t>Stezka pro pěší a cyklisty v k.ú. Rokycany</t>
  </si>
  <si>
    <t>dle pol. 123738: 756,0*1,8=1 360,800 [A] 
dle pol. 21263: 436*0,15*1,8=117,720 [B] 
Celkem: A+B=1 478,520 [C]</t>
  </si>
  <si>
    <t>Zemní práce - výkopy: 5040*0,85=4 284,000 [A]</t>
  </si>
  <si>
    <t>Zemní práce - výkopy: 5040*0,15=756,000 [A]</t>
  </si>
  <si>
    <t>Násypy z upraveného materiálu: 155*0,85=131,750 [A]</t>
  </si>
  <si>
    <t>dle pol. 123738: 756,0=756,000 [A]</t>
  </si>
  <si>
    <t>Násypy z nakupovaného materiálu: 155*0,15=23,250 [A]</t>
  </si>
  <si>
    <t>Rozprostření ornice tl. 150mm a zatravnění - příprava plochy pro rozprostření ornice: 170/0,15=1 133,333 [A]</t>
  </si>
  <si>
    <t>Rozprostření ornice tl. 150mm a zatravnění: 170=170,000 [A]</t>
  </si>
  <si>
    <t>Rozprostření ornice tl. 150mm a zatravnění: 170/0,15=1 133,333 [A]</t>
  </si>
  <si>
    <t>Podélná drenáž: 436*1,6*0,5=348,800 [A]</t>
  </si>
  <si>
    <t>Podélná drenáž: 436=436,000 [A]</t>
  </si>
  <si>
    <t>min. ŠDB ; tl. 150mm</t>
  </si>
  <si>
    <t>Souvrství D2-N-3: 1230=1 230,000 [A]</t>
  </si>
  <si>
    <t>56361</t>
  </si>
  <si>
    <t>VOZOVKOVÉ VRSTVY Z RECYKLOVANÉHO MATERIÁLU TL DO 50MM</t>
  </si>
  <si>
    <t>R-mat ; tl. 50mm</t>
  </si>
  <si>
    <t>PS ; EP ; 0,30 kg/m2</t>
  </si>
  <si>
    <t>574A43</t>
  </si>
  <si>
    <t>ASFALTOVÝ BETON PRO OBRUSNÉ VRSTVY ACO 11 TL. 50MM</t>
  </si>
  <si>
    <t>ACO 11 ; tl. 50mm</t>
  </si>
  <si>
    <t>Podélná drenáž - šachty po cca 100m: 4=4,000 [A]</t>
  </si>
  <si>
    <t>89514.R</t>
  </si>
  <si>
    <t>DRENÁŽNÍ ŠACHTICE SPADIŠTNÍ VÝŠKY 5,2M</t>
  </si>
  <si>
    <t>VČ. PAŽENÍ, ZEMNÍCH PRACÍ - KOMPLETNÍ PROVEDENÍ</t>
  </si>
  <si>
    <t>spadiš'tová šachta DN 1000, hl. 5,2m: 2=2,000 [A]</t>
  </si>
  <si>
    <t>vč. odboček</t>
  </si>
  <si>
    <t>horská vpusť nová: 2=2,000 [A]</t>
  </si>
  <si>
    <t>horská vpusť nová: 2=2,000 [A] 
spadiš'tová šachta DN 1000, hl. 5,2m: 2=2,000 [B] 
Celkem: A+B=4,000 [C]</t>
  </si>
  <si>
    <t>9111B1</t>
  </si>
  <si>
    <t>ZÁBRADLÍ SILNIČNÍ SE SVISLOU VÝPLNÍ - DODÁVKA A MONTÁŽ</t>
  </si>
  <si>
    <t>vč. kotvení do patek a PKO</t>
  </si>
  <si>
    <t>Zábrdlí v. 1,3m s výplní: 168=168,000 [A]</t>
  </si>
  <si>
    <t>91710</t>
  </si>
  <si>
    <t>OBRUBY Z BETONOVÝCH PALISÁD</t>
  </si>
  <si>
    <t>palisáda pr.200 mm - 2m: 102*0,2*2,0=40,800 [A] 
palisáda pr.200 mm - 1.5m: (32+29)*0,2*1,5=18,300 [B] 
Celkem: A+B=59,100 [C]</t>
  </si>
  <si>
    <t>obrubník sadový 80/200: 900=900,000 [A]</t>
  </si>
  <si>
    <t>Zpevněný příkop: 190=190,000 [A]</t>
  </si>
  <si>
    <t>skluz: 19=19,000 [A]</t>
  </si>
  <si>
    <t>SO 123</t>
  </si>
  <si>
    <t>Stezka pro pěší a cyklisty v k.ú. Litohlavy</t>
  </si>
  <si>
    <t>dle pol. 123738: 268,8*1,8=483,840 [A] 
dle pol. 21263: 120*0,15*1,8=32,400 [B] 
Celkem: A+B=516,240 [C]</t>
  </si>
  <si>
    <t>Zemní práce - sejmutí ornice v tl. 0,25m: 1290*0,25=322,500 [A]</t>
  </si>
  <si>
    <t>Zemní práce - výkopy: 1792*0,85=1 523,200 [A]</t>
  </si>
  <si>
    <t>Zemní práce - výkopy: 1792*0,15=268,800 [A]</t>
  </si>
  <si>
    <t>Násypy z upraveného materiálu: 1062*0,85=902,700 [A]</t>
  </si>
  <si>
    <t>dle pol. 123738: 268,8=268,800 [A]</t>
  </si>
  <si>
    <t>Násypy z nakupovaného materiálu: 1062*0,15=159,300 [A]</t>
  </si>
  <si>
    <t>Rozprostření ornice tl. 150mm a zatravnění - příprava plochy pro rozprostření ornice: 234/0,15=1 560,000 [A]</t>
  </si>
  <si>
    <t>Rozprostření ornice tl. 150mm a zatravnění: 234=234,000 [A]</t>
  </si>
  <si>
    <t>Rozprostření ornice tl. 150mm a zatravnění: 234/0,15=1 560,000 [A]</t>
  </si>
  <si>
    <t>Podélná drenáž: 120*1,6*0,5=96,000 [A]</t>
  </si>
  <si>
    <t>Podélná drenáž: 120=120,000 [A]</t>
  </si>
  <si>
    <t>Souvrství D2-N-3: 925=925,000 [A]</t>
  </si>
  <si>
    <t>Zábrdlí v. 1,3m s výplní: 235=235,000 [A]</t>
  </si>
  <si>
    <t>obrubník sadový 80/200: 740=740,000 [A]</t>
  </si>
  <si>
    <t>SO 130</t>
  </si>
  <si>
    <t>Provizorní komunikace</t>
  </si>
  <si>
    <t>bet. recyklát</t>
  </si>
  <si>
    <t>dle pol. 113328: 1680*1,9=3 192,000 [A]</t>
  </si>
  <si>
    <t>113328</t>
  </si>
  <si>
    <t>ODSTRAN PODKL ZPEVNĚNÝCH PLOCH Z KAMENIVA NESTMEL, ODVOZ DO 20KM</t>
  </si>
  <si>
    <t>alternativní položka - předpoklad betonový recyklát  
vč. odvozu a uložení na trvalou skládku dle dispozic zhotovitele, vzdálenost uvedena orientačně</t>
  </si>
  <si>
    <t>recyklát 200 mm v šíři 6 m: 1400*6,0*0,2=1 680,000 [A]</t>
  </si>
  <si>
    <t>56364</t>
  </si>
  <si>
    <t>VOZOVKOVÉ VRSTVY Z RECYKLOVANÉHO MATERIÁLU TL DO 200MM</t>
  </si>
  <si>
    <t>část na konci hlavní trasy, část pro SO 201  
předpoklad betonový recyklát</t>
  </si>
  <si>
    <t>recyklát 200 mm v šíři 6 m: 1400*6,0=8 400,000 [A]</t>
  </si>
  <si>
    <t>SO 140</t>
  </si>
  <si>
    <t>Sjezdy</t>
  </si>
  <si>
    <t>dle pol. 123738: 1030,95*1,8=1 855,710 [A] 
dle pol. 21263: 238*0,15*1,8=64,260 [B] 
Celkem: A+B=1 919,970 [C]</t>
  </si>
  <si>
    <t>Zemní práce - sejmutí ornice v tl. 0,25m: 2043*0,25=510,750 [A]</t>
  </si>
  <si>
    <t>Zemní práce - výkopy: 6873*0,85=5 842,050 [A]</t>
  </si>
  <si>
    <t>Zemní práce - výkopy: 6873*0,15=1 030,950 [A]</t>
  </si>
  <si>
    <t>Krajnice z recyklátu - pol. 17310 (meziskládka): 76=76,000 [A]</t>
  </si>
  <si>
    <t>dle pol. 123738: 1030,95=1 030,950 [A]</t>
  </si>
  <si>
    <t>Dosypávky pod krajnicí z recyklátu (meziskládka): 76=76,000 [A]</t>
  </si>
  <si>
    <t>Rozprostření ornice tl. 150mm a zatravnění - příprava plochy pro rozprostření ornice: 284/0,15=1 893,333 [A]</t>
  </si>
  <si>
    <t>Rozprostření ornice tl. 150mm a zatravnění: 284=284,000 [A]</t>
  </si>
  <si>
    <t>Rozprostření ornice tl. 150mm a zatravnění: 284/0,15=1 893,333 [A]</t>
  </si>
  <si>
    <t>Podélná drenáž: 238*1,6*0,5=190,400 [A]</t>
  </si>
  <si>
    <t>Podélná drenáž: 238=238,000 [A]</t>
  </si>
  <si>
    <t>liniový odvodňovací žlab u sjezdu š. 150mm: 26*0,15=3,900 [A]</t>
  </si>
  <si>
    <t>Nová komunikace  (D1-N-2): 1000*1,12=1 120,000 [A]</t>
  </si>
  <si>
    <t>Nová komunikace  (D1-N-2): 1000*1,28=1 280,000 [A]</t>
  </si>
  <si>
    <t>krajnice nezpevněná z R-materiálu - Nová komunikace  (D1-N-2): 17=17,000 [A]</t>
  </si>
  <si>
    <t>Nová komunikace  (D1-N-2): 1000*1,03=1 030,000 [A]</t>
  </si>
  <si>
    <t>Nová komunikace  (D1-N-2): 1000=1 000,000 [A]</t>
  </si>
  <si>
    <t>Nová komunikace  (D1-N-2): 1000*1,04=1 040,000 [A]</t>
  </si>
  <si>
    <t>liniový odvodňovací žlab u sjezdu š. 150mm: 2+2=4,000 [A]</t>
  </si>
  <si>
    <t>Zpevněný příkop: 302=302,000 [A]</t>
  </si>
  <si>
    <t>liniový odvodňovací žlab u sjezdu š. 150mm: 13+13-2=24,000 [A]</t>
  </si>
  <si>
    <t>SO 150</t>
  </si>
  <si>
    <t>Provizorní dopravní značení</t>
  </si>
  <si>
    <t>02710</t>
  </si>
  <si>
    <t>01</t>
  </si>
  <si>
    <t>POMOC PRÁCE ZŘÍZ NEBO ZAJIŠŤ OBJÍŽĎKY A PŘÍSTUP CESTY</t>
  </si>
  <si>
    <t>KPL</t>
  </si>
  <si>
    <t>Etapa 0+1  
DIO - dopravně inženýrské opatření  
- vypracování návrhu, projednání, zajištění DIR  
- realizace DIO dle TP66, případné dočasné zneplatnění stávajícího DZ  
- případné řízení provozu proškolenými pracovníky</t>
  </si>
  <si>
    <t>2a</t>
  </si>
  <si>
    <t>Etapa 2a  
DIO - dopravně inženýrské opatření  
- vypracování návrhu, projednání, zajištění DIR  
- realizace DIO dle TP66, případné dočasné zneplatnění stávajícího DZ  
- případné řízení provozu proškolenými pracovníky</t>
  </si>
  <si>
    <t>2b</t>
  </si>
  <si>
    <t>Etapa 2b  
DIO - dopravně inženýrské opatření  
- vypracování návrhu, projednání, zajištění DIR  
- realizace DIO dle TP66, případné dočasné zneplatnění stávajícího DZ  
- případné řízení provozu proškolenými pracovníky</t>
  </si>
  <si>
    <t>Etapa 3  
DIO - dopravně inženýrské opatření  
- vypracování návrhu, projednání, zajištění DIR  
- realizace DIO dle TP66, případné dočasné zneplatnění stávajícího DZ  
- případné řízení provozu proškolenými pracovníky</t>
  </si>
  <si>
    <t>SO 151.1</t>
  </si>
  <si>
    <t>Definitivní dopravní značení (na hlavní trase)</t>
  </si>
  <si>
    <t>91228</t>
  </si>
  <si>
    <t>SMĚROVÉ SLOUPKY Z PLAST HMOT VČETNĚ ODRAZNÉHO PÁSKU</t>
  </si>
  <si>
    <t>směrové sloupky Z11: 205=205,000 [A]</t>
  </si>
  <si>
    <t>91257</t>
  </si>
  <si>
    <t>ODRAŽEČE PROTI ZVĚŘI</t>
  </si>
  <si>
    <t>pachové plašice zvěře 
čerpáno na pokyn investora</t>
  </si>
  <si>
    <t>91267</t>
  </si>
  <si>
    <t>ODRAZKY NA SVODIDLA</t>
  </si>
  <si>
    <t>plašení zvěře - modré odrazky - na nové sloupky</t>
  </si>
  <si>
    <t>914131</t>
  </si>
  <si>
    <t>DOPRAVNÍ ZNAČKY ZÁKLADNÍ VELIKOSTI OCELOVÉ FÓLIE TŘ 2 - DODÁVKA A MONTÁŽ</t>
  </si>
  <si>
    <t>SDZ velikosti základní, retroreflexní fólie tř.2, hliníkový rámeček s dvojitým ohybem</t>
  </si>
  <si>
    <t>SDZ standardní velikosti: 77+2*3+1*2+10=95,000 [A]</t>
  </si>
  <si>
    <t>914133</t>
  </si>
  <si>
    <t>DOPRAVNÍ ZNAČKY ZÁKLADNÍ VELIKOSTI OCELOVÉ FÓLIE TŘ 2 - DEMONTÁŽ</t>
  </si>
  <si>
    <t>vč. likvidace dle dispozic zhotovitele</t>
  </si>
  <si>
    <t>odstranění SDZ standardní velikosti: 7=7,000 [A]</t>
  </si>
  <si>
    <t>914431</t>
  </si>
  <si>
    <t>DOPRAVNÍ ZNAČKY 100X150CM OCELOVÉ FÓLIE TŘ 2 - DODÁVKA A MONTÁŽ</t>
  </si>
  <si>
    <t>SDZ velikosti 100x150, retroreflexní fólie tř.2, hliníkový rámeček s dvojitým ohybem</t>
  </si>
  <si>
    <t>SDZ 1,0 x 1,5 m: 4=4,000 [A]</t>
  </si>
  <si>
    <t>914433</t>
  </si>
  <si>
    <t>DOPRAVNÍ ZNAČKY 100X150CM OCELOVÉ FÓLIE TŘ 2 - DEMONTÁŽ</t>
  </si>
  <si>
    <t>odstranění SDZ 1,0 x 1,5 m: 2=2,000 [A]</t>
  </si>
  <si>
    <t>914911</t>
  </si>
  <si>
    <t>SLOUPKY A STOJKY DOPRAVNÍCH ZNAČEK Z OCEL TRUBEK SE ZABETONOVÁNÍM - DODÁVKA A MONTÁŽ</t>
  </si>
  <si>
    <t>SDZ standardní velikosti - 1 sloupek: 52+2+10=64,000 [A] 
SDZ 1,0 x 1,5 m: (4+4)*2=16,000 [B] 
Celkem: A+B=80,000 [C]</t>
  </si>
  <si>
    <t>914913</t>
  </si>
  <si>
    <t>SLOUPKY A STOJKY DZ Z OCEL TRUBEK ZABETON DEMONTÁŽ</t>
  </si>
  <si>
    <t>odstranění SDZ standardní velikosti - 1 sloupek: 2=2,000 [A] 
odstranění SDZ 1,0 x 1,5 m: 2*2=4,000 [B] 
Celkem: A+B=6,000 [C]</t>
  </si>
  <si>
    <t>915111</t>
  </si>
  <si>
    <t>VODOROVNÉ DOPRAVNÍ ZNAČENÍ BARVOU HLADKÉ - DODÁVKA A POKLÁDKA</t>
  </si>
  <si>
    <t>1. etapa VDZ vč. předznačení</t>
  </si>
  <si>
    <t>vodící čára V4 (0,125m): 1348=1 348,000 [A] 
podélná čára souvislá V1a (0,125m): 410=410,000 [B] 
podélná čára přerušovaná V2b (1,5/1,5/0,25m): 77=77,000 [C] 
podélná čára přerušovaná V2b (3,0/1,5/0,125m): 96=96,000 [D] 
podélná čára přerušovaná V2a (3,0/6,0/0,125m): 126=126,000 [E] 
příčná čára souvislá V5 (0,5m): 7=7,000 [F] 
šikmé rovnoběžné čáry V13a (0,5m): 295=295,000 [G] 
směrové šipky V9a: 70=70,000 [H] 
A12a chodci ve vozovce: 37,5=37,500 [I] 
Celkem: A+B+C+D+E+F+G+H+I=2 466,500 [J]</t>
  </si>
  <si>
    <t>915221</t>
  </si>
  <si>
    <t>VODOR DOPRAV ZNAČ PLASTEM STRUKTURÁLNÍ NEHLUČNÉ - DOD A POKLÁDKA</t>
  </si>
  <si>
    <t>2. etapa VDZ po stabilizaci asf. povrchu ve dvousložkovém plastu</t>
  </si>
  <si>
    <t>915621</t>
  </si>
  <si>
    <t>VODOR DOPRAV ZNAČ - KNOFLÍKY TRVALÉ ZAPUŠTĚNÉ - DOD A POKLÁD</t>
  </si>
  <si>
    <t>Z10 - knoflíky: 263=263,000 [A]</t>
  </si>
  <si>
    <t>93808</t>
  </si>
  <si>
    <t>OČIŠTĚNÍ VOZOVEK ZAMETENÍM</t>
  </si>
  <si>
    <t>před provedením 2. fáze VDZ</t>
  </si>
  <si>
    <t>952411</t>
  </si>
  <si>
    <t>PROSVĚTLENÉ DZ 100X150 FÓLIE TRANSLUC DOD A MONTÁŽ</t>
  </si>
  <si>
    <t>IP22 POZOR CHODCI - doplněná o solární panel a blikající dvě světla (S7) - 
kompletní vč. zapojení 
čerpáno na pokyn investora</t>
  </si>
  <si>
    <t>SO 151.2</t>
  </si>
  <si>
    <t>Definitivní dopravní značení (na přeložkách)</t>
  </si>
  <si>
    <t>911DB1</t>
  </si>
  <si>
    <t>SVODIDLO BETON - DODÁVKA A MONTÁŽ</t>
  </si>
  <si>
    <t>betonový cityblok</t>
  </si>
  <si>
    <t>směrové sloupky Z11: 90=90,000 [A]</t>
  </si>
  <si>
    <t>912A8</t>
  </si>
  <si>
    <t>BALISETY Z PLASTICKÝCH HMOT</t>
  </si>
  <si>
    <t>SDZ standardní velikosti: 19+4+5+4+1+2=35,000 [A]</t>
  </si>
  <si>
    <t>914431.R</t>
  </si>
  <si>
    <t>DOPRAVNÍ ZNAČKY IS9b ZMENŠENÉ OCELOVÉ FÓLIE TŘ 2 - DODÁVKA A MONTÁŽ</t>
  </si>
  <si>
    <t>SDZ zmenšené IS9b, retroreflexní fólie tř.2, hliníkový rámeček s dvojitým ohybem</t>
  </si>
  <si>
    <t>SDZ zmenš. IS9b: 4=4,000 [A]</t>
  </si>
  <si>
    <t>914731</t>
  </si>
  <si>
    <t>STÁLÁ DOPRAV ZAŘÍZ Z3 OCEL S FÓLIÍ TŘ 2 DODÁVKA A MONTÁŽ</t>
  </si>
  <si>
    <t>vč. sloupků</t>
  </si>
  <si>
    <t>Z3 - jednoduchá šipka: 68=68,000 [A]</t>
  </si>
  <si>
    <t>SDZ standardní velikosti - 1 sloupek: 14+4+5+4+1+2=30,000 [A] 
SDZ zmenš. IS9b+IP22: (4+1)*2=10,000 [B] 
Celkem: A+B=40,000 [C]</t>
  </si>
  <si>
    <t>vodící čára V4 (0,125m): 588=588,000 [A] 
podélná čára souvislá V1a (0,125m): 173=173,000 [B] 
šikmé rovnoběžné čáry V13a: 5=5,000 [C] 
podélná čára přerušovaná V2b (1,5/1,5/0,25m): 12=12,000 [D] 
piktogramy (cyklisti V20 a chodci): 105*0,7=73,500 [E] 
rozdělení stezky 3/6/0,125: 16=16,000 [F] 
BUS 2x zastávek, 12m délka zastávky: 7,5=7,500 [G] 
A12a chodci ve vozovce: 37,5=37,500 [H] 
optická a akustická brzda V18: 12=12,000 [I] 
Celkem: A+B+C+D+E+F+G+H+I=924,500 [J]</t>
  </si>
  <si>
    <t>SO 152</t>
  </si>
  <si>
    <t>Rekonstrukce komunikací užívaných stavbou</t>
  </si>
  <si>
    <t>027121.R</t>
  </si>
  <si>
    <t>PROVIZORNÍ PŘÍSTUPOVÉ CESTY - OPRAVA</t>
  </si>
  <si>
    <t>Položka bude čerpána v rozsahu dle pokynů investora, v návaznosti na míru poškození objízdných tras během výstavby.  
UCHAZEČ OCENÍ ČÁSTKOU STANOVENOU NA ZÁKLADĚ OCENĚNÍ SOUPISU PRACÍ.  
CELKEM ZA POLOŽKU = 1,5% Z CELKOVÝCH NÁKLADŮ (BEZ DPH) STAVEBNÍCH OBJEKTŮ V ROZMEZÍ SO 101.1 - SO 140 včetně, matematicky zaokrouhleno na celé tisíce Kč.</t>
  </si>
  <si>
    <t>PODROBNÝ VÝKAZ SO URČENÝCH PRO STANOVENÍ CENY POLOŽKY: 
SO 101.1 Hlavní trasa - km 0,000 - km 0,950 
SO 101.2 Hlavní trasa - km 0,950 - km 2,000 
SO 101.3 Hlavní trasa - km 2,000 - km 2,900 
SO 101.4 Hlavní trasa - km 2,900 - km 4,090 
SO 101.5 Hlavní trasa - km 4,090 - km 5,022 
SO 102 Napojení na dálnici D5 
SO 103 Napojení Litohlav 
SO 103.1 Napojení Litohlav - opěrná stěna 
SO 104.1 Přeložka silnice III/2322 - západní část 
SO 104.2 Přeložka silnice III/2322 - východní část 
SO 105 Přeložka silnice III/2325 
SO 106 Přeložka místní komunikace na Nový Dvůr 
SO 107.1 Napojení obce Osek v km 4,500 - silnice 
SO 107.2 Napojení obce Osek v km 4,500 - nástupiště 
SO 108 Provizorní napojení na sil. II/232 
SO 109 Napojení polní cesty v km 0,485 
SO 111.1 Napojení MK v km 3,689 - MK 
SO 111.2 Napojení MK v km 3,689 - polní cesta 
SO 122 Stezka pro pěší a cyklisty v k.ú. Rokycany 
SO 123 Stezka pro pěší a cyklisty v k.ú. Litohlavy 
SO 130 Provizorní komunikace 
SO 140 Sjezdy</t>
  </si>
  <si>
    <t>SO 201</t>
  </si>
  <si>
    <t>Most v km 1.493 přes Voldušský potok</t>
  </si>
  <si>
    <t>dle pol. 131838: 217,5*1,8=391,500 [A] 
dle pol. 264341: 192*0,5*0,5*3,141597*1,8=271,434 [B] 
Celkem: A+B=662,934 [C]</t>
  </si>
  <si>
    <t>029412</t>
  </si>
  <si>
    <t>OSTATNÍ POŽADAVKY - VYPRACOVÁNÍ MOSTNÍHO LISTU</t>
  </si>
  <si>
    <t>V souladu s ČSN 73 6220</t>
  </si>
  <si>
    <t>02953</t>
  </si>
  <si>
    <t>OSTATNÍ POŽADAVKY - HLAVNÍ MOSTNÍ PROHLÍDKA</t>
  </si>
  <si>
    <t>Provedení 1.HPM po výstavbě v souladu s ČSN 73 6221</t>
  </si>
  <si>
    <t>02991</t>
  </si>
  <si>
    <t>OSTATNÍ POŽADAVKY - INFORMAČNÍ TABULE</t>
  </si>
  <si>
    <t>Letopočet výstavby vlysem do betonu na bočním líci říms.</t>
  </si>
  <si>
    <t>11511</t>
  </si>
  <si>
    <t>ČERPÁNÍ VODY DO 500 L/MIN</t>
  </si>
  <si>
    <t>HOD</t>
  </si>
  <si>
    <t>Čerpání vody po dobu prací na založení vnitřních podpěr: 2*10*24=480,000 [A]</t>
  </si>
  <si>
    <t>11527.R</t>
  </si>
  <si>
    <t>PŘEV VOD NA POVRCHU POTR DN DO 1000MM NEBO ŽLAB R.O. DO 3,6M S OBSYPEM A PŘEKRYTÍM PANELY</t>
  </si>
  <si>
    <t>Položka převedení vody na povrchu zahrnuje zřízení, udržování a odstranění příslušného zařízení. Převedení vody se uvádí buď průměrem potrubí (DN) nebo délkou rozvinutého obvodu žlabu (r.o.)., včetně obsypu a přejezdu v šířce pro těžkou techniku</t>
  </si>
  <si>
    <t>převedení vodoteče: 2*6,0=12,000 [A]</t>
  </si>
  <si>
    <t>Na meziskládce - zemina na zpětný zásyp stavebních jam na vnitřních pilířích dle pol. 17421: 2*62*1,5=186,000 [A]</t>
  </si>
  <si>
    <t>131734</t>
  </si>
  <si>
    <t>HLOUBENÍ JAM ZAPAŽ I NEPAŽ TŘ. I, ODVOZ DO 5KM</t>
  </si>
  <si>
    <t>Materiál pro následné použití, výpočet výkopů dle položky 131738: 186,0=186,000 [A]</t>
  </si>
  <si>
    <t>131738</t>
  </si>
  <si>
    <t>HLOUBENÍ JAM ZAPAŽ I NEPAŽ TŘ. I, ODVOZ DO 20KM</t>
  </si>
  <si>
    <t>Veškeré výkopové práce pro založení mostu: 2*145*0,75+2*62*1,5=403,500 [A] 
odpočet materiálu pro následné použití: -186,0=- 186,000 [B] 
Celkem: A+B=217,500 [C]</t>
  </si>
  <si>
    <t>dle pol. 131734 (meziskládka): 186,0=186,000 [A] 
dle pol. 131738 (trvalá skládka): 217,5=217,500 [B] 
dle pol. 264341 (trvalá skládka): 192*0,5*0,5*3,1415927=150,796 [C] 
Celkem: A+B+C=554,296 [D]</t>
  </si>
  <si>
    <t>17421</t>
  </si>
  <si>
    <t>ZÁSYP JAM A RÝH ZEMINOU BEZ ZHUTNĚNÍ</t>
  </si>
  <si>
    <t>předpokládá se použití zeminy z výkopů</t>
  </si>
  <si>
    <t>Zásyp jam na vnitřních podpěrách do úrovně původního terénu: 2*62*1,5=186,000 [A]</t>
  </si>
  <si>
    <t>Vhodná zemina - vč. nákupu a dovozu zeminy dle dispozic zhotovitele</t>
  </si>
  <si>
    <t>Obsyp podpěr na líci křídel (svahové kužele) a před opěrou (pod dlažbu): 2*3,14159*13*13*7,5/3/4+2*3,14159*15*15*7,6/3/4+2*11*3=1 625,014 [A]</t>
  </si>
  <si>
    <t>Zbytek obsypu krajních opěr na rubu v přechodové oblasti: 8,8*(25,4+29,1)=479,600 [A]</t>
  </si>
  <si>
    <t>Štěrkodrť 0-32 - tř. A - vč. nákupu a dovozu dle dispozic zhotovitele</t>
  </si>
  <si>
    <t>Ochranný obsyp objektu a přechodový klín: 8,8*(9,8+10,5)=178,640 [A]</t>
  </si>
  <si>
    <t>21331</t>
  </si>
  <si>
    <t>DRENÁŽNÍ VRSTVY Z BETONU MEZEROVITÉHO (DRENÁŽNÍHO)</t>
  </si>
  <si>
    <t>Obetonování drenáží na rubu krajních podpěr: 2*0,3*0,3*8,8=1,584 [A]</t>
  </si>
  <si>
    <t>21341</t>
  </si>
  <si>
    <t>DRENÁŽNÍ VRSTVY Z PLASTBETONU (PLASTMALTY)</t>
  </si>
  <si>
    <t>Drenážní proužky v úžlabí příčného řezu NK, nátoky do odvodňovacích trubiček povrchu izolace: 2*0,15*0,04*38,2+2*7*0,4*0,4*0,04=0,548 [A]</t>
  </si>
  <si>
    <t>224324</t>
  </si>
  <si>
    <t>PILOTY ZE ŽELEZOBETONU C25/30</t>
  </si>
  <si>
    <t>Beton C25/30-XA2, DN 1000</t>
  </si>
  <si>
    <t>Všechny podpěry, vč. případných šablon pro vrtání a jejich odstranění: 0,25*3,1415927*1*1*(8*4+8*4+8*6+8*6)=125,664 [A]</t>
  </si>
  <si>
    <t>224365</t>
  </si>
  <si>
    <t>VÝZTUŽ PILOT Z OCELI 10505, B500B</t>
  </si>
  <si>
    <t>Betonářská výztuž z oceli B500B, 125 kg/m3</t>
  </si>
  <si>
    <t>Armokoše (vázano v armovně): 125,664*0,125=15,708 [A]</t>
  </si>
  <si>
    <t>23217</t>
  </si>
  <si>
    <t>ŠTĚTOVÉ STĚNY BERANĚNÉ Z KOVOVÝCH DÍLCŮ DOČASNÉ (HMOTNOST)</t>
  </si>
  <si>
    <t>vč. návozu dle dispozic zhotovitele  
Štětovnice IIIn/4,0 m</t>
  </si>
  <si>
    <t>Dočasné zapažení stavebních jam na vnitřních podpěrách: 2*31*4*155,5/1000=38,564 [A]</t>
  </si>
  <si>
    <t>237171</t>
  </si>
  <si>
    <t>VYTAŽENÍ ŠTĚTOVÝCH STĚN Z KOVOVÝCH DÍLCŮ (HMOTNOST)</t>
  </si>
  <si>
    <t>vč. odvozu a uskladnění dle dispozic zhotovitele</t>
  </si>
  <si>
    <t>Vytažení dočasného pažení na vnitřních podpěrách: 2*31*4*155,5/1000=38,564 [A]</t>
  </si>
  <si>
    <t>264341</t>
  </si>
  <si>
    <t>VRTY PRO PILOTY TŘ. III D DO 1000MM</t>
  </si>
  <si>
    <t>Vrty pro piloty na podpěrách mostu, vč. hluchého vrtání: 8*(4+0,5)+8*(4+1,5)+8*(6+1,5)+8*(6+0,5)=192,000 [A]</t>
  </si>
  <si>
    <t>272324</t>
  </si>
  <si>
    <t>ZÁKLADY ZE ŽELEZOBETONU DO C25/30</t>
  </si>
  <si>
    <t>Beton C25/30-XA2,XF3</t>
  </si>
  <si>
    <t>Základové bloky objektu: 2*62,325*1,4+2*27,74*1,25=243,860 [A]</t>
  </si>
  <si>
    <t>272365</t>
  </si>
  <si>
    <t>VÝZTUŽ ZÁKLADŮ Z OCELI 10505, B500B</t>
  </si>
  <si>
    <t>Betonářská výztuž z oceli B500B, 250 kg/m3</t>
  </si>
  <si>
    <t>Výztuž základových bloků (vázáno na místě): 243,86*0,250=60,965 [A]</t>
  </si>
  <si>
    <t>28999</t>
  </si>
  <si>
    <t>R</t>
  </si>
  <si>
    <t>OPLÁŠTĚNÍ (ZPEVNĚNÍ) Z FÓLIE S VRSTVOU ŠP</t>
  </si>
  <si>
    <t>ŠP0-8/100+těsnící fólie+ŠP0-8/100</t>
  </si>
  <si>
    <t>Těsnící vrstva tl. 200 mm na rubu objektu: 2*6*8,8=105,600 [A]</t>
  </si>
  <si>
    <t>31717</t>
  </si>
  <si>
    <t>KOVOVÉ KONSTRUKCE PRO KOTVENÍ ŘÍMSY</t>
  </si>
  <si>
    <t>KG</t>
  </si>
  <si>
    <t>5 kg/ks á 1 m, kompletní dodávka vč. PKO, vrtů a vlepení.</t>
  </si>
  <si>
    <t>Kotvení říms: 2*55*5,0=550,000 [A]</t>
  </si>
  <si>
    <t>317325</t>
  </si>
  <si>
    <t>ŘÍMSY ZE ŽELEZOBETONU DO C30/37</t>
  </si>
  <si>
    <t>Beton C30/37-XF4,XD3, vč. bednění, vč. kontrolních zkoušek betonu dle TKP 18</t>
  </si>
  <si>
    <t>Monolitické římsy: 2*0,315*55,2=34,776 [A]</t>
  </si>
  <si>
    <t>317365</t>
  </si>
  <si>
    <t>VÝZTUŽ ŘÍMS Z OCELI 10505, B500B</t>
  </si>
  <si>
    <t>Betonářská výztuž říms z oceli B500B, 150 kg/m3</t>
  </si>
  <si>
    <t>Výztuž monolitických říms (vázáno na místě): 34,776*0,150=5,216 [A]</t>
  </si>
  <si>
    <t>333325</t>
  </si>
  <si>
    <t>MOSTNÍ OPĚRY A KŘÍDLA ZE ŽELEZOVÉHO BETONU DO C30/37</t>
  </si>
  <si>
    <t>Beton C30/37-XF4, XD3,  vč. bednění, vč. kontrolních zkoušek betonu dle TKP 18  
vč. prostupů pro drenáž za opěrou</t>
  </si>
  <si>
    <t>Monolitické opěry a křídla: 2*1,5*1,5*(4,30+4,55)+(2*36,5*0,75+58,5*0,6)+(2*38,5*0,75+61,5*0,6)=224,325 [A]</t>
  </si>
  <si>
    <t>333365</t>
  </si>
  <si>
    <t>VÝZTUŽ MOSTNÍCH OPĚR A KŘÍDEL Z OCELI 10505, B500B</t>
  </si>
  <si>
    <t>Výztuž monolitických opěr a křídel (vázáno na místě): 224,325*0,250=56,081 [A]</t>
  </si>
  <si>
    <t>334325</t>
  </si>
  <si>
    <t>MOSTNÍ PILÍŘE A STATIVA ZE ŽELEZOVÉHO BETONU DO C30/37</t>
  </si>
  <si>
    <t>Beton C30/37-XF4, XD3,  vč. bednění, vč. kontrolních zkoušek betonu dle TKP 18</t>
  </si>
  <si>
    <t>Monolitické pilíře: 2*27,368*0,8=43,789 [A]</t>
  </si>
  <si>
    <t>334365</t>
  </si>
  <si>
    <t>VÝZTUŽ MOSTNÍCH PILÍŘŮ A STATIV Z OCELI 10505, B500B</t>
  </si>
  <si>
    <t>Výztuž monolitických pilířů (vázáno na místě): 43,789*0,250=10,947 [A]</t>
  </si>
  <si>
    <t>420324</t>
  </si>
  <si>
    <t>PŘECHODOVÉ DESKY MOSTNÍCH OPĚR ZE ŽELEZOBETONU C25/30</t>
  </si>
  <si>
    <t>Beton C25/30-XF1, vč. izolace proti zemní vlhkosti 1 x ALP + 2 x ALN</t>
  </si>
  <si>
    <t>Monolitické přechodové desky: 2*0,30*6,5*8,8=34,320 [A]</t>
  </si>
  <si>
    <t>420365</t>
  </si>
  <si>
    <t>VÝZTUŽ PŘECHODOVÝCH DESEK MOSTNÍCH OPĚR Z OCELI 10505, B500B</t>
  </si>
  <si>
    <t>Betonářská výztuž z oceli B500B, 200 kg/m3</t>
  </si>
  <si>
    <t>Výztuž monolitických přechodových desek (vázáno na místě):: 34,32*0,20=6,864 [A]</t>
  </si>
  <si>
    <t>421335</t>
  </si>
  <si>
    <t>MOSTNÍ NOSNÉ DESKOVÉ KONSTRUKCE Z PŘEDPJATÉHO BETONU C30/37</t>
  </si>
  <si>
    <t>Beton C30/37-XF4, XD3 vč. bednění, vč. kontrolních zkoušek betonu dle TKP 18, vč. úpravy horního povrchu broušením a brokováním pro pokládku izolace  
Skruž vykázána zvlášť</t>
  </si>
  <si>
    <t>NK: 7,395*38,2+4*1,0=286,489 [A]</t>
  </si>
  <si>
    <t>421365</t>
  </si>
  <si>
    <t>VÝZTUŽ MOSTNÍ DESKOVÉ KONSTRUKCE Z OCELI 10505, B500B</t>
  </si>
  <si>
    <t>Betonářská výztuž nosné konstrukce z oceli B500B, 120 kg/m3</t>
  </si>
  <si>
    <t>Výztuž monolitické NK (vázáno na místě):: 286,489*0,120=34,379 [A]</t>
  </si>
  <si>
    <t>421373</t>
  </si>
  <si>
    <t>VÝZTUŽ MOST NOSNÉ DESK KONSTR PŘEDP Z LAN PRO VNITŘ PŘEDPJ</t>
  </si>
  <si>
    <t>Kabely z předpínací výztuže Y1860S7-15,7 (s nízkou relaxací), celkem 12 ks 15-ti lanových kabelů dl. cca 40,2 m (vč. přesahů za kotvy), napínání oboustranně</t>
  </si>
  <si>
    <t>Výztuž monolitické NK: 12*15*40,2*1,18/1000=8,538 [A]</t>
  </si>
  <si>
    <t>428700.R</t>
  </si>
  <si>
    <t>MOSTNÍ LOŽISKA KALOTOVÁ</t>
  </si>
  <si>
    <t>celkový podélný posun do 70 mm (+12 / -58 mm, návrhové), max Fz,d = 2,1 MN, min Fz,d = 0,65 MN</t>
  </si>
  <si>
    <t>Ložiska na krajních podpěrách, vlevo i vpravo všesměrně pohyblivé: 4=4,000 [A]</t>
  </si>
  <si>
    <t>431125</t>
  </si>
  <si>
    <t>SCHODIŠŤ KONSTR Z DÍLCŮ ŽELEZOBETON DO C30/37 (B37)</t>
  </si>
  <si>
    <t>Beton C30/37-XF4,XD3</t>
  </si>
  <si>
    <t>Prefabrikované stupně revizního schodiště: 2*12*1,8*0,75*0,25*1,5=12,150 [A]</t>
  </si>
  <si>
    <t>Beton C12/15-X0</t>
  </si>
  <si>
    <t>Podkladní beton v ZS, podkladní beton pod drenáž , podkladní beton pod přechodové desky: 0,25*(2*73,175+2*33,54)+2*0,55*8,8+2*0,956*8,8=79,863 [A]</t>
  </si>
  <si>
    <t>465512.R</t>
  </si>
  <si>
    <t>DLAŽBY Z LOMOVÉHO KAMENE NA MC VČETNĚ LOŽE A PRAHŮ</t>
  </si>
  <si>
    <t>V kubatuře i opěrné prahy v patě dlažby pod mostem; uvažována kamenná dlažba do betonového lože C25/30n-XF3 a podsyp v celkové průměrné tloušťce 400 mm</t>
  </si>
  <si>
    <t>Veškeré zpevnění, skluzy a vývařiště: 12*(5,5+6,5)*0,4+2*1,8*8,5*0,5*0,4+2*4,5*1,2*0,4+2,5*(1,3+1,5)*0,4+2*1,8*12*1,25*0,4+2*4*5*0,4=108,440 [A]</t>
  </si>
  <si>
    <t>PS ; EP PMB ; 0,30 kg/m2</t>
  </si>
  <si>
    <t>Konstrukce vozovky na mostě: 2*9,5*38,2=725,800 [A]</t>
  </si>
  <si>
    <t>574D46</t>
  </si>
  <si>
    <t>ASFALTOVÝ BETON PRO LOŽNÍ VRSTVY MODIFIK ACL 16+, 16S TL. 50MM</t>
  </si>
  <si>
    <t>ACL 16S PMB ; tl. 50mm</t>
  </si>
  <si>
    <t>Konstrukce vozovky na mostě (snížená ložná vrstva): 9,5*38,2=362,900 [A]</t>
  </si>
  <si>
    <t>Konstrukce vozovky na mostě (obrusná vrstva): 9,5*38,2=362,900 [A]</t>
  </si>
  <si>
    <t>575C55</t>
  </si>
  <si>
    <t>LITÝ ASFALT MA IV (OCHRANA MOSTNÍ IZOLACE) 16 TL. 40MM</t>
  </si>
  <si>
    <t>Konstrukce vozovky na mostě: 9,5*38,2=362,900 [A] 
Pás přetažení izolace na přechodové desky: 2*8,8*1,2=21,120 [B] 
Celkem: A+B=384,020 [C]</t>
  </si>
  <si>
    <t>711432</t>
  </si>
  <si>
    <t>IZOLACE MOSTOVEK POD ŘÍMSOU ASFALTOVÝMI PÁSY</t>
  </si>
  <si>
    <t>Vyztužený NAIP</t>
  </si>
  <si>
    <t>Ochrana izolace pod římsami, na NK s přesahem cca 1 m na PD / křídla: 2*0,75*(1+38,2+1)=60,300 [A]</t>
  </si>
  <si>
    <t>711442</t>
  </si>
  <si>
    <t>IZOLACE MOSTOVEK CELOPLOŠNÁ ASFALTOVÝMI PÁSY S PEČETÍCÍ VRSTVOU</t>
  </si>
  <si>
    <t>Izolace NK s přesahem cca 1 m na PD / křídla: 10,5*(1+38,2+1)=422,100 [A]</t>
  </si>
  <si>
    <t>geotextile hmotnosti 600 g/m2</t>
  </si>
  <si>
    <t>Na rubu krajních podpěr: 2*(2*7,75+8,8)*7,0=340,200 [A]</t>
  </si>
  <si>
    <t>78382</t>
  </si>
  <si>
    <t>NÁTĚRY BETON KONSTR TYP S2 (OS-B)</t>
  </si>
  <si>
    <t>typ S2 dle TKP 31</t>
  </si>
  <si>
    <t>Nátěr NK a části křídel pod římsami, nátěr čel NK, se zatažením min 25 cm na podhled NK: 2*55,2*(0,25+0,25)+2*7,5+2*0,25*10,6=75,500 [A]</t>
  </si>
  <si>
    <t>78383</t>
  </si>
  <si>
    <t>NÁTĚRY BETON KONSTR TYP S4 (OS-C)</t>
  </si>
  <si>
    <t>typ S4 dle TKP 31</t>
  </si>
  <si>
    <t>Nátěr obrubníkové části římsy: 2*55,2*(0,20+0,15)=38,640 [A]</t>
  </si>
  <si>
    <t>875332</t>
  </si>
  <si>
    <t>POTRUBÍ DREN Z TRUB PLAST DN DO 150MM DĚROVANÝCH</t>
  </si>
  <si>
    <t>DN 150mm</t>
  </si>
  <si>
    <t>Drenáž na rubu spodní stavby: 2*10,5=21,000 [A]</t>
  </si>
  <si>
    <t>9117C1</t>
  </si>
  <si>
    <t>SVOD OCEL ZÁBRADEL ÚROVEŇ ZADRŽ H2 - DODÁVKA A MONTÁŽ</t>
  </si>
  <si>
    <t>kompletní dodávka certifikovaného zádržného systému</t>
  </si>
  <si>
    <t>Svodidlo na římsách: 2*55,2=110,400 [A]</t>
  </si>
  <si>
    <t>53</t>
  </si>
  <si>
    <t>91345</t>
  </si>
  <si>
    <t>NIVELAČNÍ ZNAČKY KOVOVÉ</t>
  </si>
  <si>
    <t>Popis umístění a provedení viz TZ</t>
  </si>
  <si>
    <t>Nivelační značky: 4+4+28=36,000 [A]</t>
  </si>
  <si>
    <t>54</t>
  </si>
  <si>
    <t>91355</t>
  </si>
  <si>
    <t>EVIDENČNÍ ČÍSLO MOSTU</t>
  </si>
  <si>
    <t>Provedené dle ČSN 73 6220 - Označení "-- bude doplněno --"</t>
  </si>
  <si>
    <t>55</t>
  </si>
  <si>
    <t>přímé i příp. obloukové prvky, vč. dodání, lože, osazení, spárování</t>
  </si>
  <si>
    <t>Po obvodě kamenné dlažby na koncích říms (kromě části přilehlé k vozovce), lemování dlažby a skluzu, podél revizních schodišť: 2*1,8*(17,5+2*12)+2*1,8*(16+1,4)=212,040 [A]</t>
  </si>
  <si>
    <t>56</t>
  </si>
  <si>
    <t>Za konci říms podél vozovky v rozsahu přechodové oblasti říms navrhovaných úprav: 2*(4,5+2,5)=14,000 [A]</t>
  </si>
  <si>
    <t>57</t>
  </si>
  <si>
    <t>919111</t>
  </si>
  <si>
    <t>ŘEZÁNÍ ASFALTOVÉHO KRYTU VOZOVEK TL DO 50MM</t>
  </si>
  <si>
    <t>tl. 40mm</t>
  </si>
  <si>
    <t>pod obrubníky a podél MZ: 2*(4,5+55,2+2,5)+2*2*9,5=162,400 [A]</t>
  </si>
  <si>
    <t>58</t>
  </si>
  <si>
    <t>931326</t>
  </si>
  <si>
    <t>TĚSNĚNÍ DILATAČ SPAR ASF ZÁLIVKOU MODIFIK PRŮŘ DO 800MM2</t>
  </si>
  <si>
    <t>59</t>
  </si>
  <si>
    <t>93151</t>
  </si>
  <si>
    <t>MOSTNÍ ZÁVĚRY POVRCHOVÉ POSUN DO 60MM</t>
  </si>
  <si>
    <t>celkový posun 45 mm (návrhový), s jednoduchým těsněním spáry, se zatažením na boční líce říms, kolmý most</t>
  </si>
  <si>
    <t>MZ na krajních podpěrách: 2*(2*0,65+2*0,8+2*0,15+9,5)=25,400 [A]</t>
  </si>
  <si>
    <t>60</t>
  </si>
  <si>
    <t>933331</t>
  </si>
  <si>
    <t>ZKOUŠKA INTEGRITY ULTRAZVUKEM V TRUBKÁCH PILOT SYSTÉMOVÝCH</t>
  </si>
  <si>
    <t>Zkouška integrity pilot (CHA), konkrétní pilotu určí TDI, vč. dodávky a montáže ocelových trubek a následné injektáže</t>
  </si>
  <si>
    <t>vždy 1 pilota na každé podpěře: 4=4,000 [A]</t>
  </si>
  <si>
    <t>61</t>
  </si>
  <si>
    <t>933333</t>
  </si>
  <si>
    <t>ZKOUŠKA INTEGRITY ULTRAZVUKEM ODRAZ METOD PIT PILOT SYSTÉMOVÝCH</t>
  </si>
  <si>
    <t>Zkouška integrity pilot (PIT)</t>
  </si>
  <si>
    <t>všechny piloty: 4*8=32,000 [A]</t>
  </si>
  <si>
    <t>62</t>
  </si>
  <si>
    <t>936541</t>
  </si>
  <si>
    <t>MOSTNÍ ODVODŇOVACÍ TRUBKA (POVRCHŮ IZOLACE) Z NEREZ OCELI</t>
  </si>
  <si>
    <t>Kompletní dodávka, vč. překrytí vtoku (krycí plech nebo pletivo z korozivzdorné oceli 150x150 mm), vč. zabetonované chráničky pro průchod NK (PE, PVC)</t>
  </si>
  <si>
    <t>Odvodnění NK: 2*7=14,000 [A]</t>
  </si>
  <si>
    <t>63</t>
  </si>
  <si>
    <t>94890</t>
  </si>
  <si>
    <t>PODPĚRNÉ SKRUŽE - ZŘÍZENÍ A ODSTRANĚNÍ</t>
  </si>
  <si>
    <t>M3OP</t>
  </si>
  <si>
    <t>průměrná výška skruže 6,2m</t>
  </si>
  <si>
    <t>NK: 10,5*38,2*6,2=2 486,820 [A]</t>
  </si>
  <si>
    <t>SO 202</t>
  </si>
  <si>
    <t>Lávka v km 0,464</t>
  </si>
  <si>
    <t>dle pol. 131838: 181,8*1,8=327,240 [A] 
dle pol. 264341: 96*0,3*0,3*3,1415927*1,8=48,858 [B] 
Celkem: A+B=376,098 [C]</t>
  </si>
  <si>
    <t>113769</t>
  </si>
  <si>
    <t>FRÉZOVÁNÍ DRÁŽKY PRŮŘEZU PŘES 1200MM2 V ASFALTOVÉ VOZOVCE</t>
  </si>
  <si>
    <t>drážka 50x40 mm</t>
  </si>
  <si>
    <t>za koncem NK a podél křídel: 2*3+4*7,5=36,000 [A]</t>
  </si>
  <si>
    <t>Na meziskládce - zemina na zpětný zásyp stavebních jam na vnitřních pilířích dle pol. 17421: 0,80*909=727,200 [A]</t>
  </si>
  <si>
    <t>Materiál pro následné použití, výpočet výkopů dle položky 131738: 727,2=727,200 [A]</t>
  </si>
  <si>
    <t>Veškeré výkopové práce pro založení mostu: 75*9+39*6=909,000 [A] 
odpočet materiálu pro následné použití: -727,2=- 727,200 [B] 
Celkem: A+B=181,800 [C]</t>
  </si>
  <si>
    <t>dle pol. 131734 (meziskládka): 727,2=727,200 [A] 
dle pol. 131738 (trvalá skládka): 181,8=181,800 [B] 
dle pol. 264328 (trvalá skládka): 96*0,3*0,3*3,1415927=27,143 [C] 
Celkem: A+B+C=936,143 [D]</t>
  </si>
  <si>
    <t>Zásyp jam na vnitřních podpěrách do úrovně původního terénu: 0,80*909=727,200 [A]</t>
  </si>
  <si>
    <t>Obsyp podpěr na líci křídel (svahové kužele): 4*3,14159*7*7*5/3/4=256,563 [A]</t>
  </si>
  <si>
    <t>Zbytek obsypu krajních opěr na rubu v přechodové oblasti: 2,5*(7,5+31,0)=96,250 [A]</t>
  </si>
  <si>
    <t>Ochranný obsyp objektu a přechodový klín: 2,5*(7,5+8,0)=38,750 [A]</t>
  </si>
  <si>
    <t>Obetonování drenáží na rubu krajních podpěr: 2*0,3*0,3*2,0=0,360 [A]</t>
  </si>
  <si>
    <t>Beton C25/30-XA2, DN 600</t>
  </si>
  <si>
    <t>Piloty vč. případných šablon pro vrtání a jejich odstranění: 0,25*3,1415927*0,6*0,6*(6*6+6*6)=20,358 [A]</t>
  </si>
  <si>
    <t>Betonářská výztuž z oceli B500B, 145 kg/m3</t>
  </si>
  <si>
    <t>Armokoše (vázano v armovně): 20,358*0,145=2,952 [A]</t>
  </si>
  <si>
    <t>264328</t>
  </si>
  <si>
    <t>VRTY PRO PILOTY TŘ. III D DO 600MM</t>
  </si>
  <si>
    <t>Vrty pro piloty na podpěrách mostu, vč. hluchého vrtání: 2*(6+2)*6=96,000 [A]</t>
  </si>
  <si>
    <t>Základové bloky objektu: 2*24,85*1,2=59,640 [A]</t>
  </si>
  <si>
    <t>Výztuž základových bloků (vázáno na místě): 59,64*0,250=14,910 [A]</t>
  </si>
  <si>
    <t>Těsnící vrstva tl. 200 mm na rubu objektu: 2*10*5=100,000 [A]</t>
  </si>
  <si>
    <t>333326</t>
  </si>
  <si>
    <t>MOSTNÍ OPĚRY A KŘÍDLA ZE ŽELEZOVÉHO BETONU DO C40/50</t>
  </si>
  <si>
    <t>Beton C35/45-XF4, XD3,  vč. bednění, vč. kontrolních zkoušek betonu dle TKP 18  
vč. prostupů pro drenáž za opěrou</t>
  </si>
  <si>
    <t>Monolitické opěry a křídla: 2*31,5*0,8+6,9*3,5+2*29,5*0,8+6,5*3,5=144,500 [A]</t>
  </si>
  <si>
    <t>Výztuž monolitických opěr a křídel (vázáno na místě): 144,5*0,250=36,125 [A]</t>
  </si>
  <si>
    <t>422326</t>
  </si>
  <si>
    <t>MOSTNÍ NOSNÉ TRÁMOVÉ KONSTRUKCE ZE ŽELEZOBETONU C40/50</t>
  </si>
  <si>
    <t>Beton C35/45-XF4, XD3 vč. bednění, vč. kontrolních zkoušek betonu dle TKP 18  
Skruž vykázána zvlášť</t>
  </si>
  <si>
    <t>NK: 1,75*10+2*2,25*5,5=42,250 [A]</t>
  </si>
  <si>
    <t>422365</t>
  </si>
  <si>
    <t>VÝZTUŽ MOSTNÍ TRÁMOVÉ KONSTRUKCE Z OCELI 10505, B500B</t>
  </si>
  <si>
    <t>Betonářská výztuž nosné konstrukce z oceli B500B, 250 kg/m3</t>
  </si>
  <si>
    <t>Výztuž monolitické NK (vázáno na místě):: 42,25*0,250=10,563 [A]</t>
  </si>
  <si>
    <t>Podkladní beton v ZS, podkladní beton pod drenáž: 0,25*2*30,5+2*1,1*2,0=19,650 [A]</t>
  </si>
  <si>
    <t>Veškeré zpevnění: 2*4,5*4,9*0,4+4*9*1,8*0,75*0,4=37,080 [A]</t>
  </si>
  <si>
    <t>711415.R</t>
  </si>
  <si>
    <t>IZOLACE MOSTOVEK CELOPLOŠ POLYMERNÍ PŘÍMOPOCHOZÍ</t>
  </si>
  <si>
    <t>Stříkaná / stěrková pochozí / pojížděná izolace s uvažovanou tloušťkou cca 5 mm, na odpovídajícím způsobem upravený povrch</t>
  </si>
  <si>
    <t>Izolace NK: 3,2*(23,8+2*0,25)=77,760 [A]</t>
  </si>
  <si>
    <t>Na rubu podpěr: 2*31,5+6,9*2,0+2*29,5+6,5*2,0=148,800 [A]</t>
  </si>
  <si>
    <t>Drenáž na rubu spodní stavby: 2*4,0=8,000 [A]</t>
  </si>
  <si>
    <t>9112B1</t>
  </si>
  <si>
    <t>ZÁBRADLÍ MOSTNÍ SE SVISLOU VÝPLNÍ - DODÁVKA A MONTÁŽ</t>
  </si>
  <si>
    <t>Nové mostní zábradlí výšky 1,3 m, se svislou výplní: 2*36,8=73,600 [A]</t>
  </si>
  <si>
    <t>Nivelační značky: 4+3=7,000 [A]</t>
  </si>
  <si>
    <t>Po obvodě kamenné dlažby na koncích říms (kromě části přilehlé k vozovce), lemování dlažby: 2*2*1,8*12,5+2*2*(1+1)=98,000 [A]</t>
  </si>
  <si>
    <t>93132</t>
  </si>
  <si>
    <t>TĚSNĚNÍ DILATAČ SPAR ASF ZÁLIVKOU MODIFIK</t>
  </si>
  <si>
    <t>drážka 50x40mm, průřez 2000 mm2  
zálivka s prosypem</t>
  </si>
  <si>
    <t>za koncem NK a podél křídel: (2*3+4*7,5)*0,04*0,05=0,072 [A]</t>
  </si>
  <si>
    <t>vždy 1 pilota na každé podpěře: 2=2,000 [A]</t>
  </si>
  <si>
    <t>všechny piloty: 2*6=12,000 [A]</t>
  </si>
  <si>
    <t>průměrná výška skruže 4,6m</t>
  </si>
  <si>
    <t>NK: 3,9*23,8*4,6=426,972 [A]</t>
  </si>
  <si>
    <t>SO 203</t>
  </si>
  <si>
    <t>Opěrná zeď v km 0,160 (platné stavební povolení)</t>
  </si>
  <si>
    <t>dle pol. 122738: 964,0*1,8=1 735,200 [A]</t>
  </si>
  <si>
    <t>Materiál pro zásyp za OZ: 796,0=796,000 [A]</t>
  </si>
  <si>
    <t>Odkop pro založení OZ: 1760,0=1 760,000 [A] 
odpočet materiálu pro následné použití: -796,0=- 796,000 [B] 
Celkem: A+B=964,000 [C]</t>
  </si>
  <si>
    <t>Na meziskládce - Materiál pro zásyp za OZ: 796,0=796,000 [A]</t>
  </si>
  <si>
    <t>dle pol. 122734 (meziskládka): 796,0=796,000 [A] 
dle pol. 122738 (trvalá skládka): 964,0=964,000 [B] 
Celkem: A+B=1 760,000 [C]</t>
  </si>
  <si>
    <t>zásyp za OZ: 796,0=796,000 [A]</t>
  </si>
  <si>
    <t>272314</t>
  </si>
  <si>
    <t>ZÁKLADY Z PROSTÉHO BETONU DO C25/30</t>
  </si>
  <si>
    <t>Beton C20/25 - XF4</t>
  </si>
  <si>
    <t>Betonové patky pro zábradlí: 2,624=2,624 [A]</t>
  </si>
  <si>
    <t>28997C</t>
  </si>
  <si>
    <t>OPLÁŠTĚNÍ (ZPEVNĚNÍ) Z GEOTEXTILIE DO 300G/M2</t>
  </si>
  <si>
    <t>Separační geotexctilie 300g/m2</t>
  </si>
  <si>
    <t>Opláštění rubu OZ: 426,8=426,800 [A]</t>
  </si>
  <si>
    <t>3272A9</t>
  </si>
  <si>
    <t>ZDI OPĚR, ZÁRUB, NÁBŘEŽ Z GABIONŮ RUČNĚ ROVNANÝCH, DRÁT O4,0MM, POVRCHOVÁ ÚPRAVA Zn + Al + PA6</t>
  </si>
  <si>
    <t>dle kladečského plánu - figura -  
- A: 144,0=144,000 [A] 
- B: 220,0=220,000 [B] 
- C: 32,5=32,500 [C] 
- D: 32,0=32,000 [D] 
- E: 3,0=3,000 [E] 
Celkem: A+B+C+D+E=431,500 [F]</t>
  </si>
  <si>
    <t>45157</t>
  </si>
  <si>
    <t>PODKLADNÍ A VÝPLŇOVÉ VRSTVY Z KAMENIVA TĚŽENÉHO</t>
  </si>
  <si>
    <t>Id=0.8, fr. 0-32 mm ; tl. 200 mm</t>
  </si>
  <si>
    <t>Hutněný štěrkový podsyp: 69,02=69,020 [A]</t>
  </si>
  <si>
    <t>SN8, DN200 mm, perforace š. 5 mm, 220°, sklon 3%</t>
  </si>
  <si>
    <t>Podélná drenáž: 137,0=137,000 [A]</t>
  </si>
  <si>
    <t>Zaústění drenáže do odvodnění SO 101: 1=1,000 [A]</t>
  </si>
  <si>
    <t>9111A1</t>
  </si>
  <si>
    <t>ZÁBRADLÍ SILNIČNÍ S VODOR MADLY - DODÁVKA A MONTÁŽ</t>
  </si>
  <si>
    <t>vč. PKO dle PD  
vč. trubek pro betonové patky v gabionech, beton patek vykázán zvlášť</t>
  </si>
  <si>
    <t>Zábradlí v. 1,1m: 118,0=118,000 [A]</t>
  </si>
  <si>
    <t>SO 301</t>
  </si>
  <si>
    <t>Úpravy meliorací k.ú. Litohlavy</t>
  </si>
  <si>
    <t>02730</t>
  </si>
  <si>
    <t>POMOC PRÁCE ZŘÍZ NEBO ZAJIŠŤ OCHRANU INŽENÝRSKÝCH SÍTÍ</t>
  </si>
  <si>
    <t>kompletní prvedení SO 301 dle přiloženého soupisu prací "příloha SO 300_SP.xlsx, list Rekapitulace stavby" a PD.  
k doplnění celková cena bez DPH (pole AG-AM/95)</t>
  </si>
  <si>
    <t>SO 302</t>
  </si>
  <si>
    <t>Úpravy meliorací k.ú. Osek u Rokycan</t>
  </si>
  <si>
    <t>kompletní prvedení SO 302 dle přiloženého soupisu prací "příloha SO 300_SP.xlsx, list Rekapitulace stavby" a PD.  
k doplnění celková cena bez DPH (pole AG-AM/102)</t>
  </si>
  <si>
    <t>SO 303</t>
  </si>
  <si>
    <t>Úpravy meliorací k.ú. Vitinka</t>
  </si>
  <si>
    <t>kompletní prvedení SO 303 dle přiloženého soupisu prací "příloha SO 300_SP.xlsx, list Rekapitulace stavby" a PD.  
k doplnění celková cena bez DPH (pole AG-AM/110)</t>
  </si>
  <si>
    <t>SO 304</t>
  </si>
  <si>
    <t>Přeložka vodovodu v km 0,530</t>
  </si>
  <si>
    <t>kompletní prvedení SO 304 dle přiloženého soupisu prací "příloha SO 300_SP.xlsx, list Rekapitulace stavby" a PD.  
k doplnění celková cena bez DPH (pole AG-AM/116)</t>
  </si>
  <si>
    <t>SO 305</t>
  </si>
  <si>
    <t>Přeložka vodovodu v km 4,540</t>
  </si>
  <si>
    <t>kompletní prvedení SO 305 dle přiloženého soupisu prací "příloha SO 300_SP.xlsx, list Rekapitulace stavby" a PD.  
k doplnění celková cena bez DPH (pole AG-AM/117)</t>
  </si>
  <si>
    <t>SO 306</t>
  </si>
  <si>
    <t>Ochrana hlavního odvodňovacího zařízení v km 5,070</t>
  </si>
  <si>
    <t>kompletní prvedení SO 306 dle přiloženého soupisu prací "příloha SO 300_SP.xlsx, list Rekapitulace stavby" a PD.  
k doplnění celková cena bez DPH (pole AG-AM/118)</t>
  </si>
  <si>
    <t>SO 307</t>
  </si>
  <si>
    <t>Protažení kanalizace do km 0,600</t>
  </si>
  <si>
    <t>kompletní prvedení SO 307 dle přiloženého soupisu prací "příloha SO 300_SP.xlsx, list Rekapitulace stavby" a PD.  
k doplnění celková cena bez DPH (pole AG-AM/119)</t>
  </si>
  <si>
    <t>SO 450</t>
  </si>
  <si>
    <t>Přeložka metal. kabelu u sjezdu Litohlavy</t>
  </si>
  <si>
    <t>kompletní prvedení SO 450 dle přiloženého soupisu prací "příloha SO 450_SP.xls" a PD.  
k doplnění celková cena bez DPH (pole B11), k nacenění žlutě označená pole</t>
  </si>
  <si>
    <t>SO 451</t>
  </si>
  <si>
    <t>Změna výškového usazení metal. kabelu v km 0,564</t>
  </si>
  <si>
    <t>kompletní prvedení SO 451 dle přiloženého soupisu prací "příloha SO 451_SP.xls" a PD.  
k doplnění celková cena bez DPH (pole B11), k nacenění žlutě označená pole</t>
  </si>
  <si>
    <t>SO 452</t>
  </si>
  <si>
    <t>Přeložka opt. sděl. kabelů v km 4,500</t>
  </si>
  <si>
    <t>kompletní prvedení SO 452 dle přiloženého soupisu prací "příloha SO 452_SP.xls" a PD.  
k doplnění celková cena bez DPH (pole B11), k nacenění žlutě označená pole</t>
  </si>
  <si>
    <t>SO 453</t>
  </si>
  <si>
    <t>Přeložka opt. sděl. kabelů v km 5,300 u proviz. napojení</t>
  </si>
  <si>
    <t>kompletní prvedení SO 453 dle přiloženého soupisu prací "příloha SO 453_SP.xls" a PD.  
k doplnění celková cena bez DPH (pole B8), k nacenění žlutě označená pole</t>
  </si>
  <si>
    <t>SO 501</t>
  </si>
  <si>
    <t>Přeložka VTL plynovodu DN 80 v km 1,050</t>
  </si>
  <si>
    <t>kompletní prvedení SO 501 dle přiloženého soupisu prací "příloha SO 500_SP.xlsx - list SO 501 - Přeložka VTL" a PD.  
k doplnění celková cena bez DPH (pole J30)</t>
  </si>
  <si>
    <t>SO 502</t>
  </si>
  <si>
    <t>Přeložka STL plynovodu v km 3,710</t>
  </si>
  <si>
    <t>kompletní prvedení SO 502 dle přiloženého soupisu prací "příloha SO 500_SP.xlsx - list SO 502 - Přeložka STL" a PD.  
k doplnění celková cena bez DPH (pole J30)</t>
  </si>
  <si>
    <t>SO 801</t>
  </si>
  <si>
    <t>Vegetační úpravy</t>
  </si>
  <si>
    <t>184A2</t>
  </si>
  <si>
    <t>VYSAZOVÁNÍ KEŘŮ LISTNATÝCH BEZ BALU VČETNĚ VÝKOPU JAMKY</t>
  </si>
  <si>
    <t>kontejnerovaný výpěstek, vel. ko. 1l, výška 30-40cm  
celková plocha 6.528 m2</t>
  </si>
  <si>
    <t>Crataegus monogyna (hloh jednosemenný): 600=600,000 [A] 
Cornus sanguinea (svída krvavá): 2800=2 800,000 [B] 
Euonymus europaeus (brslen evropský): 400=400,000 [C] 
Ligustrum vulgare (ptačí zob obecný): 2000=2 000,000 [D] 
Lonicera xylosteum (zimolez pýřitý): 2400=2 400,000 [E] 
Prunus spinosa (trnka obecná): 1800=1 800,000 [F] 
Rosa canina (růže šípková): 2400=2 400,000 [G] 
Salix purpurea (vrba nachová): 400=400,000 [H] 
Viburnum opulus (kalina obecná): 800=800,000 [I] 
Celkem: A+B+C+D+E+F+G+H+I=13 600,000 [J]</t>
  </si>
  <si>
    <t>184B14</t>
  </si>
  <si>
    <t>VYSAZOVÁNÍ STROMŮ LISTNATÝCH S BALEM OBVOD KMENE DO 14CM, PODCHOZÍ VÝŠ MIN 2,2M</t>
  </si>
  <si>
    <t>zemní bal, 3x přesazovaný, obvod kmínku 12-14cm</t>
  </si>
  <si>
    <t>Acer platanoides (javor mléč): 11=11,000 [A] 
Acer platanoides ´Emerald Queen´ (javor mléč - kultivar): 24=24,000 [B] 
Acer pseudoplatanus (javor klen): 4=4,000 [C] 
Acer pseudoplatanus ´Erectum´ (javor klen - kultivar): 5=5,000 [D] 
Carpinus betulus (habr obecný): 23=23,000 [E] 
Prunus avium (třešeň ptačí): 22=22,000 [F] 
Quercus robur (dub letní): 16=16,000 [G] 
Sorbus aucuparia (jeřáb ptačí): 15=15,000 [H] 
Tilia cordata (lípa srdčitá): 10=10,000 [I] 
Tilia platyphylos (lípa velkolistá): 7=7,000 [J] 
Tilia x vulgaris ´Pallida´ (lípa obecná - kultivar): 14=14,000 [K] 
Celkem: A+B+C+D+E+F+G+H+I+J+K=151,000 [L]</t>
  </si>
  <si>
    <t>184D14</t>
  </si>
  <si>
    <t>VYSAZOVÁNÍ STROMŮ JEHLIČNATÝCH S BALEM VÝŠKY KMENE DO 1,5M</t>
  </si>
  <si>
    <t>zemní bal, výška 125-150cm</t>
  </si>
  <si>
    <t>Pinus sylvestris (borovice lesní): 30=30,000 [A]</t>
  </si>
  <si>
    <t>SO 802</t>
  </si>
  <si>
    <t>Rekultivace zrušených komunikací</t>
  </si>
  <si>
    <t>prostý, příp. železový beton</t>
  </si>
  <si>
    <t>dle pol. 113348: 669,76*2,2=1 473,472 [A]</t>
  </si>
  <si>
    <t>živice</t>
  </si>
  <si>
    <t>dle pol. 113138: 566,72*2,56=1 450,803 [A]</t>
  </si>
  <si>
    <t>dle pol. 113328: 1030,4*2,1=2 163,840 [A]</t>
  </si>
  <si>
    <t>113138</t>
  </si>
  <si>
    <t>ODSTRANĚNÍ KRYTU ZPEVNĚNÝCH PLOCH S ASFALT POJIVEM, ODVOZ DO 20KM</t>
  </si>
  <si>
    <t>vč. odvozu a uložení na obalovně / recyklačním středisku s provozním zařízením pro použití / zpracování znovuzískané asfaltové směsi dle dispozic zhotovitele, vzdálenost uvedena orientačně</t>
  </si>
  <si>
    <t>Demolice celého souvrství vozovky - tl. 0,44m (živice 0,11m): 5152,0*0,11=566,720 [A]</t>
  </si>
  <si>
    <t>vč. odvozu a uložení na trvalou skládku dle dispozic zhotovitele, vzdálenost uvedena orientačně</t>
  </si>
  <si>
    <t>Demolice celého souvrství vozovky - tl. 0,44m (štěrk 0,20m): 5152,0*0,20=1 030,400 [A]</t>
  </si>
  <si>
    <t>113348</t>
  </si>
  <si>
    <t>ODSTRAN PODKL ZPEVNĚNÝCH PLOCH S CEM POJIVEM, ODVOZ DO 20KM</t>
  </si>
  <si>
    <t>Demolice celého souvrství vozovky - tl. 0,44m (beton 0,13m): 5152,0*0,13=669,760 [A]</t>
  </si>
  <si>
    <t>Rozprostření ornice v prům. tl. 440mm a zatravnění: 5152=5 152,000 [A]</t>
  </si>
  <si>
    <t>18235</t>
  </si>
  <si>
    <t>ROZPROSTŘENÍ ORNICE V ROVINĚ V TL DO 0,50M</t>
  </si>
  <si>
    <t>ornice z meziskládky</t>
  </si>
  <si>
    <t>Rozprostření ornice v prům. tl. 440mm a zatravnění - 
- úsek 1 ( SO101.1, SO109): 906=906,000 [A] 
- úsek 2 ( SO103): 192=192,000 [B] 
- úsek 3 ( SO104): 1812=1 812,000 [C] 
- úsek 4 (SO105, SO111): 267=267,000 [D] 
- úsek 5 (SO107, SO108): 1975=1 975,000 [E] 
Celkem: A+B+C+D+E=5 152,000 [F]</t>
  </si>
  <si>
    <t>SO 901</t>
  </si>
  <si>
    <t>Plochy zařízení staveniště a skládek</t>
  </si>
  <si>
    <t>03100.R</t>
  </si>
  <si>
    <t>ZAŘÍZENÍ STAVENIŠTĚ - ZŘÍZENÍ, PROVOZ</t>
  </si>
  <si>
    <t>Zařízení staveniště se předpokládá prioritně v místě záboru stavby, tj. na pozemcích trvalého záboru.  
Dále jsou vytipována další místa dočasného záboru pro zařízení staveniště, např. u budoucího mostu přes Voldušský potok či u křižovatek s vedlejšími komunikacemi.  
Zahrnuje kompletní ZS a zřízení skládek, vč. drenáže po obvodu - podélná drenáž uložena min. 0,3 m pod hranou zemní pláně, z perforovaného PVC potrubí DN150 a se štěrkovým zásypem, usazovací jímky pro vody vypouštěné ze stavby, čistící plochy před výjezdem na komunikace, ohrazení staveniště ap.</t>
  </si>
  <si>
    <t>SO 902</t>
  </si>
  <si>
    <t>Rekultivace ploch zařízení staveniště a skládek</t>
  </si>
  <si>
    <t>drn, degradovaná ornice</t>
  </si>
  <si>
    <t>dle pol. 125738.b: 8906,8*1,8=16 032,240 [A]</t>
  </si>
  <si>
    <t>ZAŘÍZENÍ STAVENIŠTĚ - DEMONTÁŽ</t>
  </si>
  <si>
    <t>Zahrnuje kompletní zrušení ZS a zřízení skládek, vč. drenáže po obvodu - podélná drenáž uložena min. 0,3 m pod hranou zemní pláně, z perforovaného PVC potrubí DN150 a se štěrkovým zásypem, usazovací jímky pro vody vypouštěné ze stavby, čistící plochy před výjezdem na komunikace, ohrazení staveniště ap., vč. uvedení ploch ZS a skládek do původního, resp. dohodnutého stavu.  
Odvozy přebytku ornice a recyklátu ze stavby vykázána zvlášť</t>
  </si>
  <si>
    <t>12573</t>
  </si>
  <si>
    <t>VYKOPÁVKY ZE ZEMNÍKŮ A SKLÁDEK TŘ. I</t>
  </si>
  <si>
    <t>vč. odvozu a uskladnění ornice, s ochráněním, dle dispozic zhotovitele  
Ornice bude využita zhotovitelem na dalších stavbách.</t>
  </si>
  <si>
    <t>Odvoz kvalitní, nepoužité ornice (dle bilance zemin), uvažováno 50%: 17813,6*0,5=8 906,800 [A]</t>
  </si>
  <si>
    <t>vč. odvozu a uskladnění recyklátu, dle dispozic zhotovitele  
Recyklát bude využit zhotovitelem na dalších stavbách.</t>
  </si>
  <si>
    <t>Odvoz přebytku recyklátu získaného z předrcení vybouraných vozovek v SO řady 100 (Výpočet rozdíl mezi pol. 12843 a 17310): 3014,64-2896,0=118,640 [A]</t>
  </si>
  <si>
    <t>125738</t>
  </si>
  <si>
    <t>VYKOPÁVKY ZE ZEMNÍKŮ A SKLÁDEK TŘ. I, ODVOZ DO 20KM</t>
  </si>
  <si>
    <t>Odvoz nekvalitní ornice (drn, degrad. ornice) (dle bilance zemin), uvažováno 50%: 17813,6*0,5=8 906,800 [A]</t>
  </si>
  <si>
    <t>VON</t>
  </si>
  <si>
    <t>Vedlejší a ostatní náklady</t>
  </si>
  <si>
    <t>02110</t>
  </si>
  <si>
    <t>PROSTORY PRO OBJEDNATELE - KANCELÁŘE</t>
  </si>
  <si>
    <t>Zajištění odpovídajících vybavených prostor pro konání pravidelných a mimořádných KD.</t>
  </si>
  <si>
    <t>Zajištění úprav autobusových linek, dle jednotlivých etap výstavby, vč. provizorních zařízení</t>
  </si>
  <si>
    <t>vytyčení a ochrana stávajících IS v zájmovém území</t>
  </si>
  <si>
    <t>02811</t>
  </si>
  <si>
    <t>PRŮZKUMNÉ PRÁCE GEOTECHNICKÉ NA POVRCHU</t>
  </si>
  <si>
    <t>hydrogeologický monitoring po celou dobu výstavby s přesahem do zahájení provozu (viz IGP)  
Min. 1x za 6 měsíců odborně způsobilou osobou sledovat hladiny zdrojů Z1 - Z6 (jímacích objektů) dle tab. 4 v závěrečné zprávě IGP a též hladiny v monitorovacích vrtech HJ113 a HJ131. Z obou vrtů a též ze zdroje Z5 (sběrná studna s pravděpodobnými drenážními zářezy) se před zahájením a po dokončení stavby odeberou vzorky podzemní vody na CHR pro sledování vývoje chemismu.</t>
  </si>
  <si>
    <t>02841</t>
  </si>
  <si>
    <t>PRŮZKUMNÉ PRÁCE ŽIVOTNÍHO PROSTŘEDÍ NA POVRCHU</t>
  </si>
  <si>
    <t>měření hluku 2x, (den, noc) - před kolaudací</t>
  </si>
  <si>
    <t>02910</t>
  </si>
  <si>
    <t>OSTATNÍ POŽADAVKY - ZEMĚMĚŘIČSKÁ MĚŘENÍ</t>
  </si>
  <si>
    <t>Zaměření skutečného provedení stavby vč. vypracování GP</t>
  </si>
  <si>
    <t>02940</t>
  </si>
  <si>
    <t>OSTATNÍ POŽADAVKY - VYPRACOVÁNÍ DOKUMENTACE</t>
  </si>
  <si>
    <t>Pasportizace objektu před započetím prací</t>
  </si>
  <si>
    <t>Pasportizace objízdných tras</t>
  </si>
  <si>
    <t>Zpracování havarijního a povodňového plánu</t>
  </si>
  <si>
    <t>02943</t>
  </si>
  <si>
    <t>OSTATNÍ POŽADAVKY - VYPRACOVÁNÍ RDS</t>
  </si>
  <si>
    <t>pro celou stavbu (dle dispozic a potřeb zhotovitele), ovšem v rozsahu minimálně pro SO řady 100 a 200!</t>
  </si>
  <si>
    <t>02944</t>
  </si>
  <si>
    <t>OSTAT POŽADAVKY - DOKUMENTACE SKUTEČ PROVEDENÍ V DIGIT FORMĚ</t>
  </si>
  <si>
    <t>ve formátu DWG, vč tištěné formy (dle SOD)  
pro celou stavbu (dle dispozic a potřeb zhotovitele), ovšem v rozsahu minimálně pro SO řady 100 a 200!</t>
  </si>
  <si>
    <t>02945</t>
  </si>
  <si>
    <t>OSTAT POŽADAVKY - GEOMETRICKÝ PLÁN</t>
  </si>
  <si>
    <t>Geometrický plán pro majetkoprávní vypořádání</t>
  </si>
  <si>
    <t>Geometrický plán pro vymezení rozsahu věcných břemen</t>
  </si>
  <si>
    <t>02946</t>
  </si>
  <si>
    <t>OSTAT POŽADAVKY - FOTODOKUMENTACE</t>
  </si>
  <si>
    <t>pro celou stavbu</t>
  </si>
  <si>
    <t>02950</t>
  </si>
  <si>
    <t>OSTATNÍ POŽADAVKY - POSUDKY, KONTROLY, REVIZNÍ ZPRÁVY</t>
  </si>
  <si>
    <t>Posouzení a pravidelné sledování vytěžených zemin v návaznosti na další použití, monitoring</t>
  </si>
  <si>
    <t>Statický výpočet zatížitelnosti pro SO řady 200</t>
  </si>
  <si>
    <t>Zpětné použití odpadů a materiálu (monitoring, rozbory, jako např. PAU a další) - kompletní vyhodnocení</t>
  </si>
  <si>
    <t>02960</t>
  </si>
  <si>
    <t>OSTATNÍ POŽADAVKY - ODBORNÝ DOZOR</t>
  </si>
  <si>
    <t>geolog stavby</t>
  </si>
  <si>
    <t>02990</t>
  </si>
  <si>
    <t>Informační tabule – označení stavby, opatření BOZP, publicita dle pravídel IROP.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</si>
</sst>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styles" Target="styles.xml" /><Relationship Id="rId51" Type="http://schemas.openxmlformats.org/officeDocument/2006/relationships/sharedStrings" Target="sharedStrings.xml" /><Relationship Id="rId5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SUM(C10:C57)</f>
      </c>
      <c s="1"/>
      <c s="1"/>
    </row>
    <row r="7" spans="1:5" ht="12.75" customHeight="1">
      <c r="A7" s="1"/>
      <c s="4" t="s">
        <v>5</v>
      </c>
      <c s="7">
        <f>SUM(E10:E57)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69</v>
      </c>
      <c s="20" t="s">
        <v>70</v>
      </c>
      <c s="21">
        <f>'SO 101.1'!I3</f>
      </c>
      <c s="21">
        <f>'SO 101.1'!O2</f>
      </c>
      <c s="21">
        <f>C11+D11</f>
      </c>
    </row>
    <row r="12" spans="1:5" ht="12.75" customHeight="1">
      <c r="A12" s="20" t="s">
        <v>312</v>
      </c>
      <c s="20" t="s">
        <v>313</v>
      </c>
      <c s="21">
        <f>'SO 101.2'!I3</f>
      </c>
      <c s="21">
        <f>'SO 101.2'!O2</f>
      </c>
      <c s="21">
        <f>C12+D12</f>
      </c>
    </row>
    <row r="13" spans="1:5" ht="12.75" customHeight="1">
      <c r="A13" s="20" t="s">
        <v>367</v>
      </c>
      <c s="20" t="s">
        <v>368</v>
      </c>
      <c s="21">
        <f>'SO 101.3'!I3</f>
      </c>
      <c s="21">
        <f>'SO 101.3'!O2</f>
      </c>
      <c s="21">
        <f>C13+D13</f>
      </c>
    </row>
    <row r="14" spans="1:5" ht="12.75" customHeight="1">
      <c r="A14" s="20" t="s">
        <v>423</v>
      </c>
      <c s="20" t="s">
        <v>424</v>
      </c>
      <c s="21">
        <f>'SO 101.4'!I3</f>
      </c>
      <c s="21">
        <f>'SO 101.4'!O2</f>
      </c>
      <c s="21">
        <f>C14+D14</f>
      </c>
    </row>
    <row r="15" spans="1:5" ht="12.75" customHeight="1">
      <c r="A15" s="20" t="s">
        <v>469</v>
      </c>
      <c s="20" t="s">
        <v>470</v>
      </c>
      <c s="21">
        <f>'SO 101.5'!I3</f>
      </c>
      <c s="21">
        <f>'SO 101.5'!O2</f>
      </c>
      <c s="21">
        <f>C15+D15</f>
      </c>
    </row>
    <row r="16" spans="1:5" ht="12.75" customHeight="1">
      <c r="A16" s="20" t="s">
        <v>529</v>
      </c>
      <c s="20" t="s">
        <v>530</v>
      </c>
      <c s="21">
        <f>'SO 102'!I3</f>
      </c>
      <c s="21">
        <f>'SO 102'!O2</f>
      </c>
      <c s="21">
        <f>C16+D16</f>
      </c>
    </row>
    <row r="17" spans="1:5" ht="12.75" customHeight="1">
      <c r="A17" s="20" t="s">
        <v>558</v>
      </c>
      <c s="20" t="s">
        <v>559</v>
      </c>
      <c s="21">
        <f>'SO 103'!I3</f>
      </c>
      <c s="21">
        <f>'SO 103'!O2</f>
      </c>
      <c s="21">
        <f>C17+D17</f>
      </c>
    </row>
    <row r="18" spans="1:5" ht="12.75" customHeight="1">
      <c r="A18" s="20" t="s">
        <v>639</v>
      </c>
      <c s="20" t="s">
        <v>640</v>
      </c>
      <c s="21">
        <f>'SO 103.1'!I3</f>
      </c>
      <c s="21">
        <f>'SO 103.1'!O2</f>
      </c>
      <c s="21">
        <f>C18+D18</f>
      </c>
    </row>
    <row r="19" spans="1:5" ht="12.75" customHeight="1">
      <c r="A19" s="20" t="s">
        <v>688</v>
      </c>
      <c s="20" t="s">
        <v>689</v>
      </c>
      <c s="21">
        <f>'SO 104.1'!I3</f>
      </c>
      <c s="21">
        <f>'SO 104.1'!O2</f>
      </c>
      <c s="21">
        <f>C19+D19</f>
      </c>
    </row>
    <row r="20" spans="1:5" ht="12.75" customHeight="1">
      <c r="A20" s="20" t="s">
        <v>717</v>
      </c>
      <c s="20" t="s">
        <v>718</v>
      </c>
      <c s="21">
        <f>'SO 104.2'!I3</f>
      </c>
      <c s="21">
        <f>'SO 104.2'!O2</f>
      </c>
      <c s="21">
        <f>C20+D20</f>
      </c>
    </row>
    <row r="21" spans="1:5" ht="12.75" customHeight="1">
      <c r="A21" s="20" t="s">
        <v>749</v>
      </c>
      <c s="20" t="s">
        <v>750</v>
      </c>
      <c s="21">
        <f>'SO 105'!I3</f>
      </c>
      <c s="21">
        <f>'SO 105'!O2</f>
      </c>
      <c s="21">
        <f>C21+D21</f>
      </c>
    </row>
    <row r="22" spans="1:5" ht="12.75" customHeight="1">
      <c r="A22" s="20" t="s">
        <v>775</v>
      </c>
      <c s="20" t="s">
        <v>776</v>
      </c>
      <c s="21">
        <f>'SO 106'!I3</f>
      </c>
      <c s="21">
        <f>'SO 106'!O2</f>
      </c>
      <c s="21">
        <f>C22+D22</f>
      </c>
    </row>
    <row r="23" spans="1:5" ht="12.75" customHeight="1">
      <c r="A23" s="20" t="s">
        <v>807</v>
      </c>
      <c s="20" t="s">
        <v>808</v>
      </c>
      <c s="21">
        <f>'SO 107.1'!I3</f>
      </c>
      <c s="21">
        <f>'SO 107.1'!O2</f>
      </c>
      <c s="21">
        <f>C23+D23</f>
      </c>
    </row>
    <row r="24" spans="1:5" ht="12.75" customHeight="1">
      <c r="A24" s="20" t="s">
        <v>847</v>
      </c>
      <c s="20" t="s">
        <v>848</v>
      </c>
      <c s="21">
        <f>'SO 107.2'!I3</f>
      </c>
      <c s="21">
        <f>'SO 107.2'!O2</f>
      </c>
      <c s="21">
        <f>C24+D24</f>
      </c>
    </row>
    <row r="25" spans="1:5" ht="12.75" customHeight="1">
      <c r="A25" s="20" t="s">
        <v>852</v>
      </c>
      <c s="20" t="s">
        <v>853</v>
      </c>
      <c s="21">
        <f>'SO 108'!I3</f>
      </c>
      <c s="21">
        <f>'SO 108'!O2</f>
      </c>
      <c s="21">
        <f>C25+D25</f>
      </c>
    </row>
    <row r="26" spans="1:5" ht="12.75" customHeight="1">
      <c r="A26" s="20" t="s">
        <v>883</v>
      </c>
      <c s="20" t="s">
        <v>884</v>
      </c>
      <c s="21">
        <f>'SO 109'!I3</f>
      </c>
      <c s="21">
        <f>'SO 109'!O2</f>
      </c>
      <c s="21">
        <f>C26+D26</f>
      </c>
    </row>
    <row r="27" spans="1:5" ht="12.75" customHeight="1">
      <c r="A27" s="20" t="s">
        <v>919</v>
      </c>
      <c s="20" t="s">
        <v>920</v>
      </c>
      <c s="21">
        <f>'SO 111.1'!I3</f>
      </c>
      <c s="21">
        <f>'SO 111.1'!O2</f>
      </c>
      <c s="21">
        <f>C27+D27</f>
      </c>
    </row>
    <row r="28" spans="1:5" ht="12.75" customHeight="1">
      <c r="A28" s="20" t="s">
        <v>945</v>
      </c>
      <c s="20" t="s">
        <v>946</v>
      </c>
      <c s="21">
        <f>'SO 111.2'!I3</f>
      </c>
      <c s="21">
        <f>'SO 111.2'!O2</f>
      </c>
      <c s="21">
        <f>C28+D28</f>
      </c>
    </row>
    <row r="29" spans="1:5" ht="12.75" customHeight="1">
      <c r="A29" s="20" t="s">
        <v>962</v>
      </c>
      <c s="20" t="s">
        <v>963</v>
      </c>
      <c s="21">
        <f>'SO 122'!I3</f>
      </c>
      <c s="21">
        <f>'SO 122'!O2</f>
      </c>
      <c s="21">
        <f>C29+D29</f>
      </c>
    </row>
    <row r="30" spans="1:5" ht="12.75" customHeight="1">
      <c r="A30" s="20" t="s">
        <v>1002</v>
      </c>
      <c s="20" t="s">
        <v>1003</v>
      </c>
      <c s="21">
        <f>'SO 123'!I3</f>
      </c>
      <c s="21">
        <f>'SO 123'!O2</f>
      </c>
      <c s="21">
        <f>C30+D30</f>
      </c>
    </row>
    <row r="31" spans="1:5" ht="12.75" customHeight="1">
      <c r="A31" s="20" t="s">
        <v>1019</v>
      </c>
      <c s="20" t="s">
        <v>1020</v>
      </c>
      <c s="21">
        <f>'SO 130'!I3</f>
      </c>
      <c s="21">
        <f>'SO 130'!O2</f>
      </c>
      <c s="21">
        <f>C31+D31</f>
      </c>
    </row>
    <row r="32" spans="1:5" ht="12.75" customHeight="1">
      <c r="A32" s="20" t="s">
        <v>1031</v>
      </c>
      <c s="20" t="s">
        <v>1032</v>
      </c>
      <c s="21">
        <f>'SO 140'!I3</f>
      </c>
      <c s="21">
        <f>'SO 140'!O2</f>
      </c>
      <c s="21">
        <f>C32+D32</f>
      </c>
    </row>
    <row r="33" spans="1:5" ht="12.75" customHeight="1">
      <c r="A33" s="20" t="s">
        <v>1055</v>
      </c>
      <c s="20" t="s">
        <v>1056</v>
      </c>
      <c s="21">
        <f>'SO 150'!I3</f>
      </c>
      <c s="21">
        <f>'SO 150'!O2</f>
      </c>
      <c s="21">
        <f>C33+D33</f>
      </c>
    </row>
    <row r="34" spans="1:5" ht="12.75" customHeight="1">
      <c r="A34" s="20" t="s">
        <v>1067</v>
      </c>
      <c s="20" t="s">
        <v>1068</v>
      </c>
      <c s="21">
        <f>'SO 151.1'!I3</f>
      </c>
      <c s="21">
        <f>'SO 151.1'!O2</f>
      </c>
      <c s="21">
        <f>C34+D34</f>
      </c>
    </row>
    <row r="35" spans="1:5" ht="12.75" customHeight="1">
      <c r="A35" s="20" t="s">
        <v>1115</v>
      </c>
      <c s="20" t="s">
        <v>1116</v>
      </c>
      <c s="21">
        <f>'SO 151.2'!I3</f>
      </c>
      <c s="21">
        <f>'SO 151.2'!O2</f>
      </c>
      <c s="21">
        <f>C35+D35</f>
      </c>
    </row>
    <row r="36" spans="1:5" ht="12.75" customHeight="1">
      <c r="A36" s="20" t="s">
        <v>1134</v>
      </c>
      <c s="20" t="s">
        <v>1135</v>
      </c>
      <c s="21">
        <f>'SO 152'!I3</f>
      </c>
      <c s="21">
        <f>'SO 152'!O2</f>
      </c>
      <c s="21">
        <f>C36+D36</f>
      </c>
    </row>
    <row r="37" spans="1:5" ht="12.75" customHeight="1">
      <c r="A37" s="20" t="s">
        <v>1140</v>
      </c>
      <c s="20" t="s">
        <v>1141</v>
      </c>
      <c s="21">
        <f>'SO 201'!I3</f>
      </c>
      <c s="21">
        <f>'SO 201'!O2</f>
      </c>
      <c s="21">
        <f>C37+D37</f>
      </c>
    </row>
    <row r="38" spans="1:5" ht="12.75" customHeight="1">
      <c r="A38" s="20" t="s">
        <v>1359</v>
      </c>
      <c s="20" t="s">
        <v>1360</v>
      </c>
      <c s="21">
        <f>'SO 202'!I3</f>
      </c>
      <c s="21">
        <f>'SO 202'!O2</f>
      </c>
      <c s="21">
        <f>C38+D38</f>
      </c>
    </row>
    <row r="39" spans="1:5" ht="12.75" customHeight="1">
      <c r="A39" s="20" t="s">
        <v>1419</v>
      </c>
      <c s="20" t="s">
        <v>1420</v>
      </c>
      <c s="21">
        <f>'SO 203'!I3</f>
      </c>
      <c s="21">
        <f>'SO 203'!O2</f>
      </c>
      <c s="21">
        <f>C39+D39</f>
      </c>
    </row>
    <row r="40" spans="1:5" ht="12.75" customHeight="1">
      <c r="A40" s="20" t="s">
        <v>1449</v>
      </c>
      <c s="20" t="s">
        <v>1450</v>
      </c>
      <c s="21">
        <f>'SO 301'!I3</f>
      </c>
      <c s="21">
        <f>'SO 301'!O2</f>
      </c>
      <c s="21">
        <f>C40+D40</f>
      </c>
    </row>
    <row r="41" spans="1:5" ht="12.75" customHeight="1">
      <c r="A41" s="20" t="s">
        <v>1454</v>
      </c>
      <c s="20" t="s">
        <v>1455</v>
      </c>
      <c s="21">
        <f>'SO 302'!I3</f>
      </c>
      <c s="21">
        <f>'SO 302'!O2</f>
      </c>
      <c s="21">
        <f>C41+D41</f>
      </c>
    </row>
    <row r="42" spans="1:5" ht="12.75" customHeight="1">
      <c r="A42" s="20" t="s">
        <v>1457</v>
      </c>
      <c s="20" t="s">
        <v>1458</v>
      </c>
      <c s="21">
        <f>'SO 303'!I3</f>
      </c>
      <c s="21">
        <f>'SO 303'!O2</f>
      </c>
      <c s="21">
        <f>C42+D42</f>
      </c>
    </row>
    <row r="43" spans="1:5" ht="12.75" customHeight="1">
      <c r="A43" s="20" t="s">
        <v>1460</v>
      </c>
      <c s="20" t="s">
        <v>1461</v>
      </c>
      <c s="21">
        <f>'SO 304'!I3</f>
      </c>
      <c s="21">
        <f>'SO 304'!O2</f>
      </c>
      <c s="21">
        <f>C43+D43</f>
      </c>
    </row>
    <row r="44" spans="1:5" ht="12.75" customHeight="1">
      <c r="A44" s="20" t="s">
        <v>1463</v>
      </c>
      <c s="20" t="s">
        <v>1464</v>
      </c>
      <c s="21">
        <f>'SO 305'!I3</f>
      </c>
      <c s="21">
        <f>'SO 305'!O2</f>
      </c>
      <c s="21">
        <f>C44+D44</f>
      </c>
    </row>
    <row r="45" spans="1:5" ht="12.75" customHeight="1">
      <c r="A45" s="20" t="s">
        <v>1466</v>
      </c>
      <c s="20" t="s">
        <v>1467</v>
      </c>
      <c s="21">
        <f>'SO 306'!I3</f>
      </c>
      <c s="21">
        <f>'SO 306'!O2</f>
      </c>
      <c s="21">
        <f>C45+D45</f>
      </c>
    </row>
    <row r="46" spans="1:5" ht="12.75" customHeight="1">
      <c r="A46" s="20" t="s">
        <v>1469</v>
      </c>
      <c s="20" t="s">
        <v>1470</v>
      </c>
      <c s="21">
        <f>'SO 307'!I3</f>
      </c>
      <c s="21">
        <f>'SO 307'!O2</f>
      </c>
      <c s="21">
        <f>C46+D46</f>
      </c>
    </row>
    <row r="47" spans="1:5" ht="12.75" customHeight="1">
      <c r="A47" s="20" t="s">
        <v>1472</v>
      </c>
      <c s="20" t="s">
        <v>1473</v>
      </c>
      <c s="21">
        <f>'SO 450'!I3</f>
      </c>
      <c s="21">
        <f>'SO 450'!O2</f>
      </c>
      <c s="21">
        <f>C47+D47</f>
      </c>
    </row>
    <row r="48" spans="1:5" ht="12.75" customHeight="1">
      <c r="A48" s="20" t="s">
        <v>1475</v>
      </c>
      <c s="20" t="s">
        <v>1476</v>
      </c>
      <c s="21">
        <f>'SO 451'!I3</f>
      </c>
      <c s="21">
        <f>'SO 451'!O2</f>
      </c>
      <c s="21">
        <f>C48+D48</f>
      </c>
    </row>
    <row r="49" spans="1:5" ht="12.75" customHeight="1">
      <c r="A49" s="20" t="s">
        <v>1478</v>
      </c>
      <c s="20" t="s">
        <v>1479</v>
      </c>
      <c s="21">
        <f>'SO 452'!I3</f>
      </c>
      <c s="21">
        <f>'SO 452'!O2</f>
      </c>
      <c s="21">
        <f>C49+D49</f>
      </c>
    </row>
    <row r="50" spans="1:5" ht="12.75" customHeight="1">
      <c r="A50" s="20" t="s">
        <v>1481</v>
      </c>
      <c s="20" t="s">
        <v>1482</v>
      </c>
      <c s="21">
        <f>'SO 453'!I3</f>
      </c>
      <c s="21">
        <f>'SO 453'!O2</f>
      </c>
      <c s="21">
        <f>C50+D50</f>
      </c>
    </row>
    <row r="51" spans="1:5" ht="12.75" customHeight="1">
      <c r="A51" s="20" t="s">
        <v>1484</v>
      </c>
      <c s="20" t="s">
        <v>1485</v>
      </c>
      <c s="21">
        <f>'SO 501'!I3</f>
      </c>
      <c s="21">
        <f>'SO 501'!O2</f>
      </c>
      <c s="21">
        <f>C51+D51</f>
      </c>
    </row>
    <row r="52" spans="1:5" ht="12.75" customHeight="1">
      <c r="A52" s="20" t="s">
        <v>1487</v>
      </c>
      <c s="20" t="s">
        <v>1488</v>
      </c>
      <c s="21">
        <f>'SO 502'!I3</f>
      </c>
      <c s="21">
        <f>'SO 502'!O2</f>
      </c>
      <c s="21">
        <f>C52+D52</f>
      </c>
    </row>
    <row r="53" spans="1:5" ht="12.75" customHeight="1">
      <c r="A53" s="20" t="s">
        <v>1490</v>
      </c>
      <c s="20" t="s">
        <v>1491</v>
      </c>
      <c s="21">
        <f>'SO 801'!I3</f>
      </c>
      <c s="21">
        <f>'SO 801'!O2</f>
      </c>
      <c s="21">
        <f>C53+D53</f>
      </c>
    </row>
    <row r="54" spans="1:5" ht="12.75" customHeight="1">
      <c r="A54" s="20" t="s">
        <v>1504</v>
      </c>
      <c s="20" t="s">
        <v>1505</v>
      </c>
      <c s="21">
        <f>'SO 802'!I3</f>
      </c>
      <c s="21">
        <f>'SO 802'!O2</f>
      </c>
      <c s="21">
        <f>C54+D54</f>
      </c>
    </row>
    <row r="55" spans="1:5" ht="12.75" customHeight="1">
      <c r="A55" s="20" t="s">
        <v>1525</v>
      </c>
      <c s="20" t="s">
        <v>1526</v>
      </c>
      <c s="21">
        <f>'SO 901'!I3</f>
      </c>
      <c s="21">
        <f>'SO 901'!O2</f>
      </c>
      <c s="21">
        <f>C55+D55</f>
      </c>
    </row>
    <row r="56" spans="1:5" ht="12.75" customHeight="1">
      <c r="A56" s="20" t="s">
        <v>1530</v>
      </c>
      <c s="20" t="s">
        <v>1531</v>
      </c>
      <c s="21">
        <f>'SO 902'!I3</f>
      </c>
      <c s="21">
        <f>'SO 902'!O2</f>
      </c>
      <c s="21">
        <f>C56+D56</f>
      </c>
    </row>
    <row r="57" spans="1:5" ht="12.75" customHeight="1">
      <c r="A57" s="20" t="s">
        <v>1545</v>
      </c>
      <c s="20" t="s">
        <v>1546</v>
      </c>
      <c s="21">
        <f>VON!I3</f>
      </c>
      <c s="21">
        <f>VON!O2</f>
      </c>
      <c s="21">
        <f>C57+D57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0+O8+O12+O31+O35+O39+O46+O50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639</v>
      </c>
      <c s="40">
        <f>0+I8+I12+I31+I35+I39+I46+I50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639</v>
      </c>
      <c s="6"/>
      <c s="18" t="s">
        <v>640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79.506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641</v>
      </c>
    </row>
    <row r="11" spans="1:5" ht="12.75">
      <c r="A11" s="37" t="s">
        <v>52</v>
      </c>
      <c r="E11" s="38" t="s">
        <v>642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</f>
      </c>
      <c>
        <f>0+O13+O16+O19+O22+O25+O28</f>
      </c>
    </row>
    <row r="13" spans="1:16" ht="12.75">
      <c r="A13" s="25" t="s">
        <v>45</v>
      </c>
      <c s="29" t="s">
        <v>23</v>
      </c>
      <c s="29" t="s">
        <v>643</v>
      </c>
      <c s="25" t="s">
        <v>47</v>
      </c>
      <c s="30" t="s">
        <v>644</v>
      </c>
      <c s="31" t="s">
        <v>79</v>
      </c>
      <c s="32">
        <v>79.6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645</v>
      </c>
    </row>
    <row r="15" spans="1:5" ht="12.75">
      <c r="A15" s="39" t="s">
        <v>52</v>
      </c>
      <c r="E15" s="38" t="s">
        <v>646</v>
      </c>
    </row>
    <row r="16" spans="1:16" ht="12.75">
      <c r="A16" s="25" t="s">
        <v>45</v>
      </c>
      <c s="29" t="s">
        <v>22</v>
      </c>
      <c s="29" t="s">
        <v>647</v>
      </c>
      <c s="25" t="s">
        <v>47</v>
      </c>
      <c s="30" t="s">
        <v>648</v>
      </c>
      <c s="31" t="s">
        <v>79</v>
      </c>
      <c s="32">
        <v>44.17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649</v>
      </c>
    </row>
    <row r="18" spans="1:5" ht="38.25">
      <c r="A18" s="39" t="s">
        <v>52</v>
      </c>
      <c r="E18" s="38" t="s">
        <v>650</v>
      </c>
    </row>
    <row r="19" spans="1:16" ht="12.75">
      <c r="A19" s="25" t="s">
        <v>45</v>
      </c>
      <c s="29" t="s">
        <v>33</v>
      </c>
      <c s="29" t="s">
        <v>651</v>
      </c>
      <c s="25" t="s">
        <v>47</v>
      </c>
      <c s="30" t="s">
        <v>652</v>
      </c>
      <c s="31" t="s">
        <v>79</v>
      </c>
      <c s="32">
        <v>79.66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111</v>
      </c>
    </row>
    <row r="21" spans="1:5" ht="12.75">
      <c r="A21" s="39" t="s">
        <v>52</v>
      </c>
      <c r="E21" s="38" t="s">
        <v>653</v>
      </c>
    </row>
    <row r="22" spans="1:16" ht="12.75">
      <c r="A22" s="25" t="s">
        <v>45</v>
      </c>
      <c s="29" t="s">
        <v>35</v>
      </c>
      <c s="29" t="s">
        <v>123</v>
      </c>
      <c s="25" t="s">
        <v>47</v>
      </c>
      <c s="30" t="s">
        <v>124</v>
      </c>
      <c s="31" t="s">
        <v>79</v>
      </c>
      <c s="32">
        <v>123.83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38.25">
      <c r="A24" s="39" t="s">
        <v>52</v>
      </c>
      <c r="E24" s="38" t="s">
        <v>654</v>
      </c>
    </row>
    <row r="25" spans="1:16" ht="12.75">
      <c r="A25" s="25" t="s">
        <v>45</v>
      </c>
      <c s="29" t="s">
        <v>37</v>
      </c>
      <c s="29" t="s">
        <v>655</v>
      </c>
      <c s="25" t="s">
        <v>47</v>
      </c>
      <c s="30" t="s">
        <v>656</v>
      </c>
      <c s="31" t="s">
        <v>79</v>
      </c>
      <c s="32">
        <v>79.66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657</v>
      </c>
    </row>
    <row r="27" spans="1:5" ht="12.75">
      <c r="A27" s="39" t="s">
        <v>52</v>
      </c>
      <c r="E27" s="38" t="s">
        <v>658</v>
      </c>
    </row>
    <row r="28" spans="1:16" ht="12.75">
      <c r="A28" s="25" t="s">
        <v>45</v>
      </c>
      <c s="29" t="s">
        <v>96</v>
      </c>
      <c s="29" t="s">
        <v>659</v>
      </c>
      <c s="25" t="s">
        <v>47</v>
      </c>
      <c s="30" t="s">
        <v>660</v>
      </c>
      <c s="31" t="s">
        <v>79</v>
      </c>
      <c s="32">
        <v>6.24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661</v>
      </c>
    </row>
    <row r="30" spans="1:5" ht="12.75">
      <c r="A30" s="37" t="s">
        <v>52</v>
      </c>
      <c r="E30" s="38" t="s">
        <v>662</v>
      </c>
    </row>
    <row r="31" spans="1:18" ht="12.75" customHeight="1">
      <c r="A31" s="6" t="s">
        <v>43</v>
      </c>
      <c s="6"/>
      <c s="42" t="s">
        <v>22</v>
      </c>
      <c s="6"/>
      <c s="27" t="s">
        <v>663</v>
      </c>
      <c s="6"/>
      <c s="6"/>
      <c s="6"/>
      <c s="43">
        <f>0+Q31</f>
      </c>
      <c r="O31">
        <f>0+R31</f>
      </c>
      <c r="Q31">
        <f>0+I32</f>
      </c>
      <c>
        <f>0+O32</f>
      </c>
    </row>
    <row r="32" spans="1:16" ht="12.75">
      <c r="A32" s="25" t="s">
        <v>45</v>
      </c>
      <c s="29" t="s">
        <v>100</v>
      </c>
      <c s="29" t="s">
        <v>664</v>
      </c>
      <c s="25" t="s">
        <v>47</v>
      </c>
      <c s="30" t="s">
        <v>665</v>
      </c>
      <c s="31" t="s">
        <v>79</v>
      </c>
      <c s="32">
        <v>21.87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12.75">
      <c r="A33" s="35" t="s">
        <v>50</v>
      </c>
      <c r="E33" s="36" t="s">
        <v>666</v>
      </c>
    </row>
    <row r="34" spans="1:5" ht="12.75">
      <c r="A34" s="37" t="s">
        <v>52</v>
      </c>
      <c r="E34" s="38" t="s">
        <v>667</v>
      </c>
    </row>
    <row r="35" spans="1:18" ht="12.75" customHeight="1">
      <c r="A35" s="6" t="s">
        <v>43</v>
      </c>
      <c s="6"/>
      <c s="42" t="s">
        <v>33</v>
      </c>
      <c s="6"/>
      <c s="27" t="s">
        <v>188</v>
      </c>
      <c s="6"/>
      <c s="6"/>
      <c s="6"/>
      <c s="43">
        <f>0+Q35</f>
      </c>
      <c r="O35">
        <f>0+R35</f>
      </c>
      <c r="Q35">
        <f>0+I36</f>
      </c>
      <c>
        <f>0+O36</f>
      </c>
    </row>
    <row r="36" spans="1:16" ht="12.75">
      <c r="A36" s="25" t="s">
        <v>45</v>
      </c>
      <c s="29" t="s">
        <v>40</v>
      </c>
      <c s="29" t="s">
        <v>668</v>
      </c>
      <c s="25" t="s">
        <v>47</v>
      </c>
      <c s="30" t="s">
        <v>669</v>
      </c>
      <c s="31" t="s">
        <v>79</v>
      </c>
      <c s="32">
        <v>8.03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670</v>
      </c>
    </row>
    <row r="38" spans="1:5" ht="51">
      <c r="A38" s="37" t="s">
        <v>52</v>
      </c>
      <c r="E38" s="38" t="s">
        <v>671</v>
      </c>
    </row>
    <row r="39" spans="1:18" ht="12.75" customHeight="1">
      <c r="A39" s="6" t="s">
        <v>43</v>
      </c>
      <c s="6"/>
      <c s="42" t="s">
        <v>96</v>
      </c>
      <c s="6"/>
      <c s="27" t="s">
        <v>672</v>
      </c>
      <c s="6"/>
      <c s="6"/>
      <c s="6"/>
      <c s="43">
        <f>0+Q39</f>
      </c>
      <c r="O39">
        <f>0+R39</f>
      </c>
      <c r="Q39">
        <f>0+I40+I43</f>
      </c>
      <c>
        <f>0+O40+O43</f>
      </c>
    </row>
    <row r="40" spans="1:16" ht="12.75">
      <c r="A40" s="25" t="s">
        <v>45</v>
      </c>
      <c s="29" t="s">
        <v>42</v>
      </c>
      <c s="29" t="s">
        <v>673</v>
      </c>
      <c s="25" t="s">
        <v>47</v>
      </c>
      <c s="30" t="s">
        <v>674</v>
      </c>
      <c s="31" t="s">
        <v>49</v>
      </c>
      <c s="32">
        <v>120.71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675</v>
      </c>
    </row>
    <row r="42" spans="1:5" ht="12.75">
      <c r="A42" s="39" t="s">
        <v>52</v>
      </c>
      <c r="E42" s="38" t="s">
        <v>676</v>
      </c>
    </row>
    <row r="43" spans="1:16" ht="12.75">
      <c r="A43" s="25" t="s">
        <v>45</v>
      </c>
      <c s="29" t="s">
        <v>113</v>
      </c>
      <c s="29" t="s">
        <v>677</v>
      </c>
      <c s="25" t="s">
        <v>47</v>
      </c>
      <c s="30" t="s">
        <v>678</v>
      </c>
      <c s="31" t="s">
        <v>49</v>
      </c>
      <c s="32">
        <v>120.71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679</v>
      </c>
    </row>
    <row r="45" spans="1:5" ht="12.75">
      <c r="A45" s="37" t="s">
        <v>52</v>
      </c>
      <c r="E45" s="38" t="s">
        <v>676</v>
      </c>
    </row>
    <row r="46" spans="1:18" ht="12.75" customHeight="1">
      <c r="A46" s="6" t="s">
        <v>43</v>
      </c>
      <c s="6"/>
      <c s="42" t="s">
        <v>100</v>
      </c>
      <c s="6"/>
      <c s="27" t="s">
        <v>258</v>
      </c>
      <c s="6"/>
      <c s="6"/>
      <c s="6"/>
      <c s="43">
        <f>0+Q46</f>
      </c>
      <c r="O46">
        <f>0+R46</f>
      </c>
      <c r="Q46">
        <f>0+I47</f>
      </c>
      <c>
        <f>0+O47</f>
      </c>
    </row>
    <row r="47" spans="1:16" ht="12.75">
      <c r="A47" s="25" t="s">
        <v>45</v>
      </c>
      <c s="29" t="s">
        <v>117</v>
      </c>
      <c s="29" t="s">
        <v>680</v>
      </c>
      <c s="25" t="s">
        <v>47</v>
      </c>
      <c s="30" t="s">
        <v>681</v>
      </c>
      <c s="31" t="s">
        <v>158</v>
      </c>
      <c s="32">
        <v>31.19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25.5">
      <c r="A48" s="35" t="s">
        <v>50</v>
      </c>
      <c r="E48" s="36" t="s">
        <v>682</v>
      </c>
    </row>
    <row r="49" spans="1:5" ht="12.75">
      <c r="A49" s="37" t="s">
        <v>52</v>
      </c>
      <c r="E49" s="38" t="s">
        <v>683</v>
      </c>
    </row>
    <row r="50" spans="1:18" ht="12.75" customHeight="1">
      <c r="A50" s="6" t="s">
        <v>43</v>
      </c>
      <c s="6"/>
      <c s="42" t="s">
        <v>40</v>
      </c>
      <c s="6"/>
      <c s="27" t="s">
        <v>282</v>
      </c>
      <c s="6"/>
      <c s="6"/>
      <c s="6"/>
      <c s="43">
        <f>0+Q50</f>
      </c>
      <c r="O50">
        <f>0+R50</f>
      </c>
      <c r="Q50">
        <f>0+I51</f>
      </c>
      <c>
        <f>0+O51</f>
      </c>
    </row>
    <row r="51" spans="1:16" ht="25.5">
      <c r="A51" s="25" t="s">
        <v>45</v>
      </c>
      <c s="29" t="s">
        <v>122</v>
      </c>
      <c s="29" t="s">
        <v>684</v>
      </c>
      <c s="25" t="s">
        <v>47</v>
      </c>
      <c s="30" t="s">
        <v>685</v>
      </c>
      <c s="31" t="s">
        <v>158</v>
      </c>
      <c s="32">
        <v>29.02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686</v>
      </c>
    </row>
    <row r="53" spans="1:5" ht="12.75">
      <c r="A53" s="37" t="s">
        <v>52</v>
      </c>
      <c r="E53" s="38" t="s">
        <v>687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0+O8+O12+O61+O68+O90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688</v>
      </c>
      <c s="40">
        <f>0+I8+I12+I61+I68+I90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688</v>
      </c>
      <c s="6"/>
      <c s="18" t="s">
        <v>689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815.94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12.75">
      <c r="A11" s="37" t="s">
        <v>52</v>
      </c>
      <c r="E11" s="38" t="s">
        <v>690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0+I13+I16+I19+I22+I25+I28+I31+I34+I37+I40+I43+I46+I49+I52+I55+I58</f>
      </c>
      <c>
        <f>0+O13+O16+O19+O22+O25+O28+O31+O34+O37+O40+O43+O46+O49+O52+O55+O58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14.19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12.75">
      <c r="A15" s="39" t="s">
        <v>52</v>
      </c>
      <c r="E15" s="38" t="s">
        <v>691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25.8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12.75">
      <c r="A18" s="39" t="s">
        <v>52</v>
      </c>
      <c r="E18" s="38" t="s">
        <v>692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16.77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12.75">
      <c r="A21" s="39" t="s">
        <v>52</v>
      </c>
      <c r="E21" s="38" t="s">
        <v>693</v>
      </c>
    </row>
    <row r="22" spans="1:16" ht="12.75">
      <c r="A22" s="25" t="s">
        <v>45</v>
      </c>
      <c s="29" t="s">
        <v>35</v>
      </c>
      <c s="29" t="s">
        <v>92</v>
      </c>
      <c s="25" t="s">
        <v>47</v>
      </c>
      <c s="30" t="s">
        <v>93</v>
      </c>
      <c s="31" t="s">
        <v>79</v>
      </c>
      <c s="32">
        <v>822.5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89.25">
      <c r="A23" s="35" t="s">
        <v>50</v>
      </c>
      <c r="E23" s="36" t="s">
        <v>94</v>
      </c>
    </row>
    <row r="24" spans="1:5" ht="12.75">
      <c r="A24" s="39" t="s">
        <v>52</v>
      </c>
      <c r="E24" s="38" t="s">
        <v>694</v>
      </c>
    </row>
    <row r="25" spans="1:16" ht="12.75">
      <c r="A25" s="25" t="s">
        <v>45</v>
      </c>
      <c s="29" t="s">
        <v>37</v>
      </c>
      <c s="29" t="s">
        <v>97</v>
      </c>
      <c s="25" t="s">
        <v>47</v>
      </c>
      <c s="30" t="s">
        <v>98</v>
      </c>
      <c s="31" t="s">
        <v>79</v>
      </c>
      <c s="32">
        <v>822.5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99</v>
      </c>
    </row>
    <row r="27" spans="1:5" ht="12.75">
      <c r="A27" s="39" t="s">
        <v>52</v>
      </c>
      <c r="E27" s="38" t="s">
        <v>694</v>
      </c>
    </row>
    <row r="28" spans="1:16" ht="12.75">
      <c r="A28" s="25" t="s">
        <v>45</v>
      </c>
      <c s="29" t="s">
        <v>96</v>
      </c>
      <c s="29" t="s">
        <v>101</v>
      </c>
      <c s="25" t="s">
        <v>47</v>
      </c>
      <c s="30" t="s">
        <v>102</v>
      </c>
      <c s="31" t="s">
        <v>79</v>
      </c>
      <c s="32">
        <v>2568.7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103</v>
      </c>
    </row>
    <row r="30" spans="1:5" ht="12.75">
      <c r="A30" s="39" t="s">
        <v>52</v>
      </c>
      <c r="E30" s="38" t="s">
        <v>695</v>
      </c>
    </row>
    <row r="31" spans="1:16" ht="12.75">
      <c r="A31" s="25" t="s">
        <v>45</v>
      </c>
      <c s="29" t="s">
        <v>100</v>
      </c>
      <c s="29" t="s">
        <v>105</v>
      </c>
      <c s="25" t="s">
        <v>47</v>
      </c>
      <c s="30" t="s">
        <v>106</v>
      </c>
      <c s="31" t="s">
        <v>79</v>
      </c>
      <c s="32">
        <v>453.3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107</v>
      </c>
    </row>
    <row r="33" spans="1:5" ht="12.75">
      <c r="A33" s="39" t="s">
        <v>52</v>
      </c>
      <c r="E33" s="38" t="s">
        <v>696</v>
      </c>
    </row>
    <row r="34" spans="1:16" ht="12.75">
      <c r="A34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79</v>
      </c>
      <c s="32">
        <v>95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12.75">
      <c r="A36" s="39" t="s">
        <v>52</v>
      </c>
      <c r="E36" s="38" t="s">
        <v>697</v>
      </c>
    </row>
    <row r="37" spans="1:16" ht="12.75">
      <c r="A37" s="25" t="s">
        <v>45</v>
      </c>
      <c s="29" t="s">
        <v>42</v>
      </c>
      <c s="29" t="s">
        <v>114</v>
      </c>
      <c s="25" t="s">
        <v>47</v>
      </c>
      <c s="30" t="s">
        <v>115</v>
      </c>
      <c s="31" t="s">
        <v>79</v>
      </c>
      <c s="32">
        <v>56.76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63.75">
      <c r="A39" s="39" t="s">
        <v>52</v>
      </c>
      <c r="E39" s="38" t="s">
        <v>698</v>
      </c>
    </row>
    <row r="40" spans="1:16" ht="12.75">
      <c r="A40" s="25" t="s">
        <v>45</v>
      </c>
      <c s="29" t="s">
        <v>113</v>
      </c>
      <c s="29" t="s">
        <v>118</v>
      </c>
      <c s="25" t="s">
        <v>47</v>
      </c>
      <c s="30" t="s">
        <v>119</v>
      </c>
      <c s="31" t="s">
        <v>79</v>
      </c>
      <c s="32">
        <v>147.9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51">
      <c r="A41" s="35" t="s">
        <v>50</v>
      </c>
      <c r="E41" s="36" t="s">
        <v>120</v>
      </c>
    </row>
    <row r="42" spans="1:5" ht="12.75">
      <c r="A42" s="39" t="s">
        <v>52</v>
      </c>
      <c r="E42" s="38" t="s">
        <v>699</v>
      </c>
    </row>
    <row r="43" spans="1:16" ht="12.75">
      <c r="A43" s="25" t="s">
        <v>45</v>
      </c>
      <c s="29" t="s">
        <v>117</v>
      </c>
      <c s="29" t="s">
        <v>123</v>
      </c>
      <c s="25" t="s">
        <v>47</v>
      </c>
      <c s="30" t="s">
        <v>124</v>
      </c>
      <c s="31" t="s">
        <v>79</v>
      </c>
      <c s="32">
        <v>453.3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700</v>
      </c>
    </row>
    <row r="46" spans="1:16" ht="12.75">
      <c r="A46" s="25" t="s">
        <v>45</v>
      </c>
      <c s="29" t="s">
        <v>122</v>
      </c>
      <c s="29" t="s">
        <v>127</v>
      </c>
      <c s="25" t="s">
        <v>47</v>
      </c>
      <c s="30" t="s">
        <v>128</v>
      </c>
      <c s="31" t="s">
        <v>79</v>
      </c>
      <c s="32">
        <v>31.1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129</v>
      </c>
    </row>
    <row r="48" spans="1:5" ht="12.75">
      <c r="A48" s="39" t="s">
        <v>52</v>
      </c>
      <c r="E48" s="38" t="s">
        <v>701</v>
      </c>
    </row>
    <row r="49" spans="1:16" ht="12.75">
      <c r="A49" s="25" t="s">
        <v>45</v>
      </c>
      <c s="29" t="s">
        <v>126</v>
      </c>
      <c s="29" t="s">
        <v>132</v>
      </c>
      <c s="25" t="s">
        <v>47</v>
      </c>
      <c s="30" t="s">
        <v>133</v>
      </c>
      <c s="31" t="s">
        <v>79</v>
      </c>
      <c s="32">
        <v>95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9" t="s">
        <v>52</v>
      </c>
      <c r="E51" s="38" t="s">
        <v>702</v>
      </c>
    </row>
    <row r="52" spans="1:16" ht="12.75">
      <c r="A52" s="25" t="s">
        <v>45</v>
      </c>
      <c s="29" t="s">
        <v>131</v>
      </c>
      <c s="29" t="s">
        <v>136</v>
      </c>
      <c s="25" t="s">
        <v>47</v>
      </c>
      <c s="30" t="s">
        <v>137</v>
      </c>
      <c s="31" t="s">
        <v>49</v>
      </c>
      <c s="32">
        <v>2260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541</v>
      </c>
    </row>
    <row r="54" spans="1:5" ht="25.5">
      <c r="A54" s="39" t="s">
        <v>52</v>
      </c>
      <c r="E54" s="38" t="s">
        <v>703</v>
      </c>
    </row>
    <row r="55" spans="1:16" ht="12.75">
      <c r="A55" s="25" t="s">
        <v>45</v>
      </c>
      <c s="29" t="s">
        <v>135</v>
      </c>
      <c s="29" t="s">
        <v>140</v>
      </c>
      <c s="25" t="s">
        <v>47</v>
      </c>
      <c s="30" t="s">
        <v>141</v>
      </c>
      <c s="31" t="s">
        <v>79</v>
      </c>
      <c s="32">
        <v>339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38.25">
      <c r="A56" s="35" t="s">
        <v>50</v>
      </c>
      <c r="E56" s="36" t="s">
        <v>543</v>
      </c>
    </row>
    <row r="57" spans="1:5" ht="12.75">
      <c r="A57" s="39" t="s">
        <v>52</v>
      </c>
      <c r="E57" s="38" t="s">
        <v>704</v>
      </c>
    </row>
    <row r="58" spans="1:16" ht="12.75">
      <c r="A58" s="25" t="s">
        <v>45</v>
      </c>
      <c s="29" t="s">
        <v>139</v>
      </c>
      <c s="29" t="s">
        <v>145</v>
      </c>
      <c s="25" t="s">
        <v>47</v>
      </c>
      <c s="30" t="s">
        <v>146</v>
      </c>
      <c s="31" t="s">
        <v>49</v>
      </c>
      <c s="32">
        <v>2260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63.75">
      <c r="A59" s="35" t="s">
        <v>50</v>
      </c>
      <c r="E59" s="36" t="s">
        <v>575</v>
      </c>
    </row>
    <row r="60" spans="1:5" ht="12.75">
      <c r="A60" s="37" t="s">
        <v>52</v>
      </c>
      <c r="E60" s="38" t="s">
        <v>705</v>
      </c>
    </row>
    <row r="61" spans="1:18" ht="12.75" customHeight="1">
      <c r="A61" s="6" t="s">
        <v>43</v>
      </c>
      <c s="6"/>
      <c s="42" t="s">
        <v>23</v>
      </c>
      <c s="6"/>
      <c s="27" t="s">
        <v>149</v>
      </c>
      <c s="6"/>
      <c s="6"/>
      <c s="6"/>
      <c s="43">
        <f>0+Q61</f>
      </c>
      <c r="O61">
        <f>0+R61</f>
      </c>
      <c r="Q61">
        <f>0+I62+I65</f>
      </c>
      <c>
        <f>0+O62+O65</f>
      </c>
    </row>
    <row r="62" spans="1:16" ht="12.75">
      <c r="A62" s="25" t="s">
        <v>45</v>
      </c>
      <c s="29" t="s">
        <v>144</v>
      </c>
      <c s="29" t="s">
        <v>167</v>
      </c>
      <c s="25" t="s">
        <v>47</v>
      </c>
      <c s="30" t="s">
        <v>169</v>
      </c>
      <c s="31" t="s">
        <v>49</v>
      </c>
      <c s="32">
        <v>2433.333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50</v>
      </c>
      <c r="E63" s="36" t="s">
        <v>401</v>
      </c>
    </row>
    <row r="64" spans="1:5" ht="12.75">
      <c r="A64" s="39" t="s">
        <v>52</v>
      </c>
      <c r="E64" s="38" t="s">
        <v>706</v>
      </c>
    </row>
    <row r="65" spans="1:16" ht="25.5">
      <c r="A65" s="25" t="s">
        <v>45</v>
      </c>
      <c s="29" t="s">
        <v>150</v>
      </c>
      <c s="29" t="s">
        <v>177</v>
      </c>
      <c s="25" t="s">
        <v>47</v>
      </c>
      <c s="30" t="s">
        <v>178</v>
      </c>
      <c s="31" t="s">
        <v>49</v>
      </c>
      <c s="32">
        <v>9733.333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407</v>
      </c>
    </row>
    <row r="67" spans="1:5" ht="12.75">
      <c r="A67" s="37" t="s">
        <v>52</v>
      </c>
      <c r="E67" s="38" t="s">
        <v>707</v>
      </c>
    </row>
    <row r="68" spans="1:18" ht="12.75" customHeight="1">
      <c r="A68" s="6" t="s">
        <v>43</v>
      </c>
      <c s="6"/>
      <c s="42" t="s">
        <v>35</v>
      </c>
      <c s="6"/>
      <c s="27" t="s">
        <v>205</v>
      </c>
      <c s="6"/>
      <c s="6"/>
      <c s="6"/>
      <c s="43">
        <f>0+Q68</f>
      </c>
      <c r="O68">
        <f>0+R68</f>
      </c>
      <c r="Q68">
        <f>0+I69+I72+I75+I78+I81+I84+I87</f>
      </c>
      <c>
        <f>0+O69+O72+O75+O78+O81+O84+O87</f>
      </c>
    </row>
    <row r="69" spans="1:16" ht="12.75">
      <c r="A69" s="25" t="s">
        <v>45</v>
      </c>
      <c s="29" t="s">
        <v>155</v>
      </c>
      <c s="29" t="s">
        <v>585</v>
      </c>
      <c s="25" t="s">
        <v>47</v>
      </c>
      <c s="30" t="s">
        <v>586</v>
      </c>
      <c s="31" t="s">
        <v>49</v>
      </c>
      <c s="32">
        <v>2063.82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25.5">
      <c r="A70" s="35" t="s">
        <v>50</v>
      </c>
      <c r="E70" s="36" t="s">
        <v>587</v>
      </c>
    </row>
    <row r="71" spans="1:5" ht="12.75">
      <c r="A71" s="39" t="s">
        <v>52</v>
      </c>
      <c r="E71" s="38" t="s">
        <v>708</v>
      </c>
    </row>
    <row r="72" spans="1:16" ht="12.75">
      <c r="A72" s="25" t="s">
        <v>45</v>
      </c>
      <c s="29" t="s">
        <v>161</v>
      </c>
      <c s="29" t="s">
        <v>595</v>
      </c>
      <c s="25" t="s">
        <v>47</v>
      </c>
      <c s="30" t="s">
        <v>596</v>
      </c>
      <c s="31" t="s">
        <v>49</v>
      </c>
      <c s="32">
        <v>2219.58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25.5">
      <c r="A73" s="35" t="s">
        <v>50</v>
      </c>
      <c r="E73" s="36" t="s">
        <v>597</v>
      </c>
    </row>
    <row r="74" spans="1:5" ht="12.75">
      <c r="A74" s="39" t="s">
        <v>52</v>
      </c>
      <c r="E74" s="38" t="s">
        <v>709</v>
      </c>
    </row>
    <row r="75" spans="1:16" ht="12.75">
      <c r="A75" s="25" t="s">
        <v>45</v>
      </c>
      <c s="29" t="s">
        <v>166</v>
      </c>
      <c s="29" t="s">
        <v>222</v>
      </c>
      <c s="25" t="s">
        <v>47</v>
      </c>
      <c s="30" t="s">
        <v>223</v>
      </c>
      <c s="31" t="s">
        <v>79</v>
      </c>
      <c s="32">
        <v>47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47</v>
      </c>
    </row>
    <row r="77" spans="1:5" ht="12.75">
      <c r="A77" s="39" t="s">
        <v>52</v>
      </c>
      <c r="E77" s="38" t="s">
        <v>710</v>
      </c>
    </row>
    <row r="78" spans="1:16" ht="12.75">
      <c r="A78" s="25" t="s">
        <v>45</v>
      </c>
      <c s="29" t="s">
        <v>172</v>
      </c>
      <c s="29" t="s">
        <v>226</v>
      </c>
      <c s="25" t="s">
        <v>47</v>
      </c>
      <c s="30" t="s">
        <v>227</v>
      </c>
      <c s="31" t="s">
        <v>49</v>
      </c>
      <c s="32">
        <v>2044.35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25.5">
      <c r="A79" s="35" t="s">
        <v>50</v>
      </c>
      <c r="E79" s="36" t="s">
        <v>228</v>
      </c>
    </row>
    <row r="80" spans="1:5" ht="12.75">
      <c r="A80" s="39" t="s">
        <v>52</v>
      </c>
      <c r="E80" s="38" t="s">
        <v>711</v>
      </c>
    </row>
    <row r="81" spans="1:16" ht="12.75">
      <c r="A81" s="25" t="s">
        <v>45</v>
      </c>
      <c s="29" t="s">
        <v>176</v>
      </c>
      <c s="29" t="s">
        <v>605</v>
      </c>
      <c s="25" t="s">
        <v>47</v>
      </c>
      <c s="30" t="s">
        <v>606</v>
      </c>
      <c s="31" t="s">
        <v>49</v>
      </c>
      <c s="32">
        <v>1985.94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25.5">
      <c r="A82" s="35" t="s">
        <v>50</v>
      </c>
      <c r="E82" s="36" t="s">
        <v>607</v>
      </c>
    </row>
    <row r="83" spans="1:5" ht="12.75">
      <c r="A83" s="39" t="s">
        <v>52</v>
      </c>
      <c r="E83" s="38" t="s">
        <v>712</v>
      </c>
    </row>
    <row r="84" spans="1:16" ht="12.75">
      <c r="A84" s="25" t="s">
        <v>45</v>
      </c>
      <c s="29" t="s">
        <v>181</v>
      </c>
      <c s="29" t="s">
        <v>609</v>
      </c>
      <c s="25" t="s">
        <v>47</v>
      </c>
      <c s="30" t="s">
        <v>610</v>
      </c>
      <c s="31" t="s">
        <v>49</v>
      </c>
      <c s="32">
        <v>1947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50</v>
      </c>
      <c r="E85" s="36" t="s">
        <v>611</v>
      </c>
    </row>
    <row r="86" spans="1:5" ht="12.75">
      <c r="A86" s="39" t="s">
        <v>52</v>
      </c>
      <c r="E86" s="38" t="s">
        <v>713</v>
      </c>
    </row>
    <row r="87" spans="1:16" ht="12.75">
      <c r="A87" s="25" t="s">
        <v>45</v>
      </c>
      <c s="29" t="s">
        <v>184</v>
      </c>
      <c s="29" t="s">
        <v>613</v>
      </c>
      <c s="25" t="s">
        <v>47</v>
      </c>
      <c s="30" t="s">
        <v>614</v>
      </c>
      <c s="31" t="s">
        <v>49</v>
      </c>
      <c s="32">
        <v>1995.675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25.5">
      <c r="A88" s="35" t="s">
        <v>50</v>
      </c>
      <c r="E88" s="36" t="s">
        <v>615</v>
      </c>
    </row>
    <row r="89" spans="1:5" ht="12.75">
      <c r="A89" s="37" t="s">
        <v>52</v>
      </c>
      <c r="E89" s="38" t="s">
        <v>714</v>
      </c>
    </row>
    <row r="90" spans="1:18" ht="12.75" customHeight="1">
      <c r="A90" s="6" t="s">
        <v>43</v>
      </c>
      <c s="6"/>
      <c s="42" t="s">
        <v>40</v>
      </c>
      <c s="6"/>
      <c s="27" t="s">
        <v>282</v>
      </c>
      <c s="6"/>
      <c s="6"/>
      <c s="6"/>
      <c s="43">
        <f>0+Q90</f>
      </c>
      <c r="O90">
        <f>0+R90</f>
      </c>
      <c r="Q90">
        <f>0+I91+I94+I97</f>
      </c>
      <c>
        <f>0+O91+O94+O97</f>
      </c>
    </row>
    <row r="91" spans="1:16" ht="12.75">
      <c r="A91" s="25" t="s">
        <v>45</v>
      </c>
      <c s="29" t="s">
        <v>189</v>
      </c>
      <c s="29" t="s">
        <v>522</v>
      </c>
      <c s="25" t="s">
        <v>47</v>
      </c>
      <c s="30" t="s">
        <v>523</v>
      </c>
      <c s="31" t="s">
        <v>158</v>
      </c>
      <c s="32">
        <v>19</v>
      </c>
      <c s="33">
        <v>0</v>
      </c>
      <c s="34">
        <f>ROUND(ROUND(H91,2)*ROUND(G91,3),2)</f>
      </c>
      <c r="O91">
        <f>(I91*21)/100</f>
      </c>
      <c t="s">
        <v>23</v>
      </c>
    </row>
    <row r="92" spans="1:5" ht="12.75">
      <c r="A92" s="35" t="s">
        <v>50</v>
      </c>
      <c r="E92" s="36" t="s">
        <v>291</v>
      </c>
    </row>
    <row r="93" spans="1:5" ht="12.75">
      <c r="A93" s="39" t="s">
        <v>52</v>
      </c>
      <c r="E93" s="38" t="s">
        <v>557</v>
      </c>
    </row>
    <row r="94" spans="1:16" ht="12.75">
      <c r="A94" s="25" t="s">
        <v>45</v>
      </c>
      <c s="29" t="s">
        <v>193</v>
      </c>
      <c s="29" t="s">
        <v>634</v>
      </c>
      <c s="25" t="s">
        <v>47</v>
      </c>
      <c s="30" t="s">
        <v>635</v>
      </c>
      <c s="31" t="s">
        <v>158</v>
      </c>
      <c s="32">
        <v>30</v>
      </c>
      <c s="33">
        <v>0</v>
      </c>
      <c s="34">
        <f>ROUND(ROUND(H94,2)*ROUND(G94,3),2)</f>
      </c>
      <c r="O94">
        <f>(I94*21)/100</f>
      </c>
      <c t="s">
        <v>23</v>
      </c>
    </row>
    <row r="95" spans="1:5" ht="102">
      <c r="A95" s="35" t="s">
        <v>50</v>
      </c>
      <c r="E95" s="36" t="s">
        <v>636</v>
      </c>
    </row>
    <row r="96" spans="1:5" ht="38.25">
      <c r="A96" s="39" t="s">
        <v>52</v>
      </c>
      <c r="E96" s="38" t="s">
        <v>715</v>
      </c>
    </row>
    <row r="97" spans="1:16" ht="12.75">
      <c r="A97" s="25" t="s">
        <v>45</v>
      </c>
      <c s="29" t="s">
        <v>197</v>
      </c>
      <c s="29" t="s">
        <v>298</v>
      </c>
      <c s="25" t="s">
        <v>47</v>
      </c>
      <c s="30" t="s">
        <v>299</v>
      </c>
      <c s="31" t="s">
        <v>158</v>
      </c>
      <c s="32">
        <v>140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50</v>
      </c>
      <c r="E98" s="36" t="s">
        <v>300</v>
      </c>
    </row>
    <row r="99" spans="1:5" ht="12.75">
      <c r="A99" s="37" t="s">
        <v>52</v>
      </c>
      <c r="E99" s="38" t="s">
        <v>716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0+O8+O12+O64+O77+O105+O109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717</v>
      </c>
      <c s="40">
        <f>0+I8+I12+I64+I77+I105+I109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717</v>
      </c>
      <c s="6"/>
      <c s="18" t="s">
        <v>718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640.44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719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0+I13+I16+I19+I22+I25+I28+I31+I34+I37+I40+I43+I46+I49+I52+I55+I58+I61</f>
      </c>
      <c>
        <f>0+O13+O16+O19+O22+O25+O28+O31+O34+O37+O40+O43+O46+O49+O52+O55+O58+O61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245.08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25.5">
      <c r="A15" s="39" t="s">
        <v>52</v>
      </c>
      <c r="E15" s="38" t="s">
        <v>720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445.6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25.5">
      <c r="A18" s="39" t="s">
        <v>52</v>
      </c>
      <c r="E18" s="38" t="s">
        <v>721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289.64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25.5">
      <c r="A21" s="39" t="s">
        <v>52</v>
      </c>
      <c r="E21" s="38" t="s">
        <v>722</v>
      </c>
    </row>
    <row r="22" spans="1:16" ht="12.75">
      <c r="A22" s="25" t="s">
        <v>45</v>
      </c>
      <c s="29" t="s">
        <v>35</v>
      </c>
      <c s="29" t="s">
        <v>92</v>
      </c>
      <c s="25" t="s">
        <v>47</v>
      </c>
      <c s="30" t="s">
        <v>93</v>
      </c>
      <c s="31" t="s">
        <v>79</v>
      </c>
      <c s="32">
        <v>748.5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89.25">
      <c r="A23" s="35" t="s">
        <v>50</v>
      </c>
      <c r="E23" s="36" t="s">
        <v>94</v>
      </c>
    </row>
    <row r="24" spans="1:5" ht="12.75">
      <c r="A24" s="39" t="s">
        <v>52</v>
      </c>
      <c r="E24" s="38" t="s">
        <v>723</v>
      </c>
    </row>
    <row r="25" spans="1:16" ht="12.75">
      <c r="A25" s="25" t="s">
        <v>45</v>
      </c>
      <c s="29" t="s">
        <v>37</v>
      </c>
      <c s="29" t="s">
        <v>97</v>
      </c>
      <c s="25" t="s">
        <v>47</v>
      </c>
      <c s="30" t="s">
        <v>98</v>
      </c>
      <c s="31" t="s">
        <v>79</v>
      </c>
      <c s="32">
        <v>748.5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99</v>
      </c>
    </row>
    <row r="27" spans="1:5" ht="12.75">
      <c r="A27" s="39" t="s">
        <v>52</v>
      </c>
      <c r="E27" s="38" t="s">
        <v>723</v>
      </c>
    </row>
    <row r="28" spans="1:16" ht="12.75">
      <c r="A28" s="25" t="s">
        <v>45</v>
      </c>
      <c s="29" t="s">
        <v>96</v>
      </c>
      <c s="29" t="s">
        <v>101</v>
      </c>
      <c s="25" t="s">
        <v>47</v>
      </c>
      <c s="30" t="s">
        <v>102</v>
      </c>
      <c s="31" t="s">
        <v>79</v>
      </c>
      <c s="32">
        <v>1786.7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103</v>
      </c>
    </row>
    <row r="30" spans="1:5" ht="12.75">
      <c r="A30" s="39" t="s">
        <v>52</v>
      </c>
      <c r="E30" s="38" t="s">
        <v>724</v>
      </c>
    </row>
    <row r="31" spans="1:16" ht="12.75">
      <c r="A31" s="25" t="s">
        <v>45</v>
      </c>
      <c s="29" t="s">
        <v>100</v>
      </c>
      <c s="29" t="s">
        <v>105</v>
      </c>
      <c s="25" t="s">
        <v>47</v>
      </c>
      <c s="30" t="s">
        <v>106</v>
      </c>
      <c s="31" t="s">
        <v>79</v>
      </c>
      <c s="32">
        <v>315.3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107</v>
      </c>
    </row>
    <row r="33" spans="1:5" ht="12.75">
      <c r="A33" s="39" t="s">
        <v>52</v>
      </c>
      <c r="E33" s="38" t="s">
        <v>725</v>
      </c>
    </row>
    <row r="34" spans="1:16" ht="12.75">
      <c r="A34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79</v>
      </c>
      <c s="32">
        <v>171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111</v>
      </c>
    </row>
    <row r="36" spans="1:5" ht="12.75">
      <c r="A36" s="39" t="s">
        <v>52</v>
      </c>
      <c r="E36" s="38" t="s">
        <v>726</v>
      </c>
    </row>
    <row r="37" spans="1:16" ht="12.75">
      <c r="A37" s="25" t="s">
        <v>45</v>
      </c>
      <c s="29" t="s">
        <v>42</v>
      </c>
      <c s="29" t="s">
        <v>114</v>
      </c>
      <c s="25" t="s">
        <v>47</v>
      </c>
      <c s="30" t="s">
        <v>115</v>
      </c>
      <c s="31" t="s">
        <v>79</v>
      </c>
      <c s="32">
        <v>980.32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63.75">
      <c r="A39" s="39" t="s">
        <v>52</v>
      </c>
      <c r="E39" s="38" t="s">
        <v>727</v>
      </c>
    </row>
    <row r="40" spans="1:16" ht="12.75">
      <c r="A40" s="25" t="s">
        <v>45</v>
      </c>
      <c s="29" t="s">
        <v>113</v>
      </c>
      <c s="29" t="s">
        <v>118</v>
      </c>
      <c s="25" t="s">
        <v>47</v>
      </c>
      <c s="30" t="s">
        <v>119</v>
      </c>
      <c s="31" t="s">
        <v>79</v>
      </c>
      <c s="32">
        <v>2310.3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51">
      <c r="A41" s="35" t="s">
        <v>50</v>
      </c>
      <c r="E41" s="36" t="s">
        <v>120</v>
      </c>
    </row>
    <row r="42" spans="1:5" ht="12.75">
      <c r="A42" s="39" t="s">
        <v>52</v>
      </c>
      <c r="E42" s="38" t="s">
        <v>728</v>
      </c>
    </row>
    <row r="43" spans="1:16" ht="12.75">
      <c r="A43" s="25" t="s">
        <v>45</v>
      </c>
      <c s="29" t="s">
        <v>117</v>
      </c>
      <c s="29" t="s">
        <v>123</v>
      </c>
      <c s="25" t="s">
        <v>47</v>
      </c>
      <c s="30" t="s">
        <v>124</v>
      </c>
      <c s="31" t="s">
        <v>79</v>
      </c>
      <c s="32">
        <v>315.3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729</v>
      </c>
    </row>
    <row r="46" spans="1:16" ht="12.75">
      <c r="A46" s="25" t="s">
        <v>45</v>
      </c>
      <c s="29" t="s">
        <v>122</v>
      </c>
      <c s="29" t="s">
        <v>127</v>
      </c>
      <c s="25" t="s">
        <v>47</v>
      </c>
      <c s="30" t="s">
        <v>128</v>
      </c>
      <c s="31" t="s">
        <v>79</v>
      </c>
      <c s="32">
        <v>425.7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129</v>
      </c>
    </row>
    <row r="48" spans="1:5" ht="12.75">
      <c r="A48" s="39" t="s">
        <v>52</v>
      </c>
      <c r="E48" s="38" t="s">
        <v>730</v>
      </c>
    </row>
    <row r="49" spans="1:16" ht="12.75">
      <c r="A49" s="25" t="s">
        <v>45</v>
      </c>
      <c s="29" t="s">
        <v>126</v>
      </c>
      <c s="29" t="s">
        <v>132</v>
      </c>
      <c s="25" t="s">
        <v>47</v>
      </c>
      <c s="30" t="s">
        <v>133</v>
      </c>
      <c s="31" t="s">
        <v>79</v>
      </c>
      <c s="32">
        <v>171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9" t="s">
        <v>52</v>
      </c>
      <c r="E51" s="38" t="s">
        <v>731</v>
      </c>
    </row>
    <row r="52" spans="1:16" ht="12.75">
      <c r="A52" s="25" t="s">
        <v>45</v>
      </c>
      <c s="29" t="s">
        <v>131</v>
      </c>
      <c s="29" t="s">
        <v>323</v>
      </c>
      <c s="25" t="s">
        <v>47</v>
      </c>
      <c s="30" t="s">
        <v>324</v>
      </c>
      <c s="31" t="s">
        <v>49</v>
      </c>
      <c s="32">
        <v>140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47</v>
      </c>
    </row>
    <row r="54" spans="1:5" ht="12.75">
      <c r="A54" s="39" t="s">
        <v>52</v>
      </c>
      <c r="E54" s="38" t="s">
        <v>732</v>
      </c>
    </row>
    <row r="55" spans="1:16" ht="12.75">
      <c r="A55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49</v>
      </c>
      <c s="32">
        <v>3046.667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25.5">
      <c r="A56" s="35" t="s">
        <v>50</v>
      </c>
      <c r="E56" s="36" t="s">
        <v>541</v>
      </c>
    </row>
    <row r="57" spans="1:5" ht="25.5">
      <c r="A57" s="39" t="s">
        <v>52</v>
      </c>
      <c r="E57" s="38" t="s">
        <v>733</v>
      </c>
    </row>
    <row r="58" spans="1:16" ht="12.75">
      <c r="A58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79</v>
      </c>
      <c s="32">
        <v>457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38.25">
      <c r="A59" s="35" t="s">
        <v>50</v>
      </c>
      <c r="E59" s="36" t="s">
        <v>543</v>
      </c>
    </row>
    <row r="60" spans="1:5" ht="12.75">
      <c r="A60" s="39" t="s">
        <v>52</v>
      </c>
      <c r="E60" s="38" t="s">
        <v>734</v>
      </c>
    </row>
    <row r="61" spans="1:16" ht="12.75">
      <c r="A61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49</v>
      </c>
      <c s="32">
        <v>3046.667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63.75">
      <c r="A62" s="35" t="s">
        <v>50</v>
      </c>
      <c r="E62" s="36" t="s">
        <v>575</v>
      </c>
    </row>
    <row r="63" spans="1:5" ht="12.75">
      <c r="A63" s="37" t="s">
        <v>52</v>
      </c>
      <c r="E63" s="38" t="s">
        <v>735</v>
      </c>
    </row>
    <row r="64" spans="1:18" ht="12.75" customHeight="1">
      <c r="A64" s="6" t="s">
        <v>43</v>
      </c>
      <c s="6"/>
      <c s="42" t="s">
        <v>23</v>
      </c>
      <c s="6"/>
      <c s="27" t="s">
        <v>149</v>
      </c>
      <c s="6"/>
      <c s="6"/>
      <c s="6"/>
      <c s="43">
        <f>0+Q64</f>
      </c>
      <c r="O64">
        <f>0+R64</f>
      </c>
      <c r="Q64">
        <f>0+I65+I68+I71+I74</f>
      </c>
      <c>
        <f>0+O65+O68+O71+O74</f>
      </c>
    </row>
    <row r="65" spans="1:16" ht="12.75">
      <c r="A65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49</v>
      </c>
      <c s="32">
        <v>216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153</v>
      </c>
    </row>
    <row r="67" spans="1:5" ht="12.75">
      <c r="A67" s="39" t="s">
        <v>52</v>
      </c>
      <c r="E67" s="38" t="s">
        <v>333</v>
      </c>
    </row>
    <row r="68" spans="1:16" ht="12.75">
      <c r="A68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158</v>
      </c>
      <c s="32">
        <v>270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159</v>
      </c>
    </row>
    <row r="70" spans="1:5" ht="12.75">
      <c r="A70" s="39" t="s">
        <v>52</v>
      </c>
      <c r="E70" s="38" t="s">
        <v>334</v>
      </c>
    </row>
    <row r="71" spans="1:16" ht="12.75">
      <c r="A71" s="25" t="s">
        <v>45</v>
      </c>
      <c s="29" t="s">
        <v>161</v>
      </c>
      <c s="29" t="s">
        <v>167</v>
      </c>
      <c s="25" t="s">
        <v>47</v>
      </c>
      <c s="30" t="s">
        <v>169</v>
      </c>
      <c s="31" t="s">
        <v>49</v>
      </c>
      <c s="32">
        <v>6453.333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25.5">
      <c r="A72" s="35" t="s">
        <v>50</v>
      </c>
      <c r="E72" s="36" t="s">
        <v>401</v>
      </c>
    </row>
    <row r="73" spans="1:5" ht="12.75">
      <c r="A73" s="39" t="s">
        <v>52</v>
      </c>
      <c r="E73" s="38" t="s">
        <v>736</v>
      </c>
    </row>
    <row r="74" spans="1:16" ht="25.5">
      <c r="A74" s="25" t="s">
        <v>45</v>
      </c>
      <c s="29" t="s">
        <v>166</v>
      </c>
      <c s="29" t="s">
        <v>177</v>
      </c>
      <c s="25" t="s">
        <v>47</v>
      </c>
      <c s="30" t="s">
        <v>178</v>
      </c>
      <c s="31" t="s">
        <v>49</v>
      </c>
      <c s="32">
        <v>25813.333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407</v>
      </c>
    </row>
    <row r="76" spans="1:5" ht="12.75">
      <c r="A76" s="37" t="s">
        <v>52</v>
      </c>
      <c r="E76" s="38" t="s">
        <v>737</v>
      </c>
    </row>
    <row r="77" spans="1:18" ht="12.75" customHeight="1">
      <c r="A77" s="6" t="s">
        <v>43</v>
      </c>
      <c s="6"/>
      <c s="42" t="s">
        <v>35</v>
      </c>
      <c s="6"/>
      <c s="27" t="s">
        <v>205</v>
      </c>
      <c s="6"/>
      <c s="6"/>
      <c s="6"/>
      <c s="43">
        <f>0+Q77</f>
      </c>
      <c r="O77">
        <f>0+R77</f>
      </c>
      <c r="Q77">
        <f>0+I78+I81+I84+I87+I90+I93+I96+I99+I102</f>
      </c>
      <c>
        <f>0+O78+O81+O84+O87+O90+O93+O96+O99+O102</f>
      </c>
    </row>
    <row r="78" spans="1:16" ht="12.75">
      <c r="A78" s="25" t="s">
        <v>45</v>
      </c>
      <c s="29" t="s">
        <v>172</v>
      </c>
      <c s="29" t="s">
        <v>585</v>
      </c>
      <c s="25" t="s">
        <v>47</v>
      </c>
      <c s="30" t="s">
        <v>586</v>
      </c>
      <c s="31" t="s">
        <v>49</v>
      </c>
      <c s="32">
        <v>4425.5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25.5">
      <c r="A79" s="35" t="s">
        <v>50</v>
      </c>
      <c r="E79" s="36" t="s">
        <v>587</v>
      </c>
    </row>
    <row r="80" spans="1:5" ht="12.75">
      <c r="A80" s="39" t="s">
        <v>52</v>
      </c>
      <c r="E80" s="38" t="s">
        <v>738</v>
      </c>
    </row>
    <row r="81" spans="1:16" ht="12.75">
      <c r="A81" s="25" t="s">
        <v>45</v>
      </c>
      <c s="29" t="s">
        <v>176</v>
      </c>
      <c s="29" t="s">
        <v>212</v>
      </c>
      <c s="25" t="s">
        <v>47</v>
      </c>
      <c s="30" t="s">
        <v>213</v>
      </c>
      <c s="31" t="s">
        <v>49</v>
      </c>
      <c s="32">
        <v>140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593</v>
      </c>
    </row>
    <row r="83" spans="1:5" ht="12.75">
      <c r="A83" s="39" t="s">
        <v>52</v>
      </c>
      <c r="E83" s="38" t="s">
        <v>732</v>
      </c>
    </row>
    <row r="84" spans="1:16" ht="12.75">
      <c r="A84" s="25" t="s">
        <v>45</v>
      </c>
      <c s="29" t="s">
        <v>181</v>
      </c>
      <c s="29" t="s">
        <v>595</v>
      </c>
      <c s="25" t="s">
        <v>47</v>
      </c>
      <c s="30" t="s">
        <v>596</v>
      </c>
      <c s="31" t="s">
        <v>49</v>
      </c>
      <c s="32">
        <v>4759.5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25.5">
      <c r="A85" s="35" t="s">
        <v>50</v>
      </c>
      <c r="E85" s="36" t="s">
        <v>597</v>
      </c>
    </row>
    <row r="86" spans="1:5" ht="12.75">
      <c r="A86" s="39" t="s">
        <v>52</v>
      </c>
      <c r="E86" s="38" t="s">
        <v>739</v>
      </c>
    </row>
    <row r="87" spans="1:16" ht="12.75">
      <c r="A87" s="25" t="s">
        <v>45</v>
      </c>
      <c s="29" t="s">
        <v>184</v>
      </c>
      <c s="29" t="s">
        <v>222</v>
      </c>
      <c s="25" t="s">
        <v>47</v>
      </c>
      <c s="30" t="s">
        <v>223</v>
      </c>
      <c s="31" t="s">
        <v>79</v>
      </c>
      <c s="32">
        <v>87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47</v>
      </c>
    </row>
    <row r="89" spans="1:5" ht="12.75">
      <c r="A89" s="39" t="s">
        <v>52</v>
      </c>
      <c r="E89" s="38" t="s">
        <v>740</v>
      </c>
    </row>
    <row r="90" spans="1:16" ht="12.75">
      <c r="A90" s="25" t="s">
        <v>45</v>
      </c>
      <c s="29" t="s">
        <v>189</v>
      </c>
      <c s="29" t="s">
        <v>226</v>
      </c>
      <c s="25" t="s">
        <v>47</v>
      </c>
      <c s="30" t="s">
        <v>227</v>
      </c>
      <c s="31" t="s">
        <v>49</v>
      </c>
      <c s="32">
        <v>4383.75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25.5">
      <c r="A91" s="35" t="s">
        <v>50</v>
      </c>
      <c r="E91" s="36" t="s">
        <v>228</v>
      </c>
    </row>
    <row r="92" spans="1:5" ht="12.75">
      <c r="A92" s="39" t="s">
        <v>52</v>
      </c>
      <c r="E92" s="38" t="s">
        <v>741</v>
      </c>
    </row>
    <row r="93" spans="1:16" ht="12.75">
      <c r="A93" s="25" t="s">
        <v>45</v>
      </c>
      <c s="29" t="s">
        <v>193</v>
      </c>
      <c s="29" t="s">
        <v>605</v>
      </c>
      <c s="25" t="s">
        <v>47</v>
      </c>
      <c s="30" t="s">
        <v>606</v>
      </c>
      <c s="31" t="s">
        <v>49</v>
      </c>
      <c s="32">
        <v>4258.5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25.5">
      <c r="A94" s="35" t="s">
        <v>50</v>
      </c>
      <c r="E94" s="36" t="s">
        <v>607</v>
      </c>
    </row>
    <row r="95" spans="1:5" ht="12.75">
      <c r="A95" s="39" t="s">
        <v>52</v>
      </c>
      <c r="E95" s="38" t="s">
        <v>742</v>
      </c>
    </row>
    <row r="96" spans="1:16" ht="12.75">
      <c r="A96" s="25" t="s">
        <v>45</v>
      </c>
      <c s="29" t="s">
        <v>197</v>
      </c>
      <c s="29" t="s">
        <v>609</v>
      </c>
      <c s="25" t="s">
        <v>47</v>
      </c>
      <c s="30" t="s">
        <v>610</v>
      </c>
      <c s="31" t="s">
        <v>49</v>
      </c>
      <c s="32">
        <v>4175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50</v>
      </c>
      <c r="E97" s="36" t="s">
        <v>611</v>
      </c>
    </row>
    <row r="98" spans="1:5" ht="12.75">
      <c r="A98" s="39" t="s">
        <v>52</v>
      </c>
      <c r="E98" s="38" t="s">
        <v>743</v>
      </c>
    </row>
    <row r="99" spans="1:16" ht="12.75">
      <c r="A99" s="25" t="s">
        <v>45</v>
      </c>
      <c s="29" t="s">
        <v>201</v>
      </c>
      <c s="29" t="s">
        <v>613</v>
      </c>
      <c s="25" t="s">
        <v>47</v>
      </c>
      <c s="30" t="s">
        <v>614</v>
      </c>
      <c s="31" t="s">
        <v>49</v>
      </c>
      <c s="32">
        <v>4279.375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25.5">
      <c r="A100" s="35" t="s">
        <v>50</v>
      </c>
      <c r="E100" s="36" t="s">
        <v>615</v>
      </c>
    </row>
    <row r="101" spans="1:5" ht="12.75">
      <c r="A101" s="39" t="s">
        <v>52</v>
      </c>
      <c r="E101" s="38" t="s">
        <v>744</v>
      </c>
    </row>
    <row r="102" spans="1:16" ht="12.75">
      <c r="A102" s="25" t="s">
        <v>45</v>
      </c>
      <c s="29" t="s">
        <v>206</v>
      </c>
      <c s="29" t="s">
        <v>255</v>
      </c>
      <c s="25" t="s">
        <v>47</v>
      </c>
      <c s="30" t="s">
        <v>256</v>
      </c>
      <c s="31" t="s">
        <v>49</v>
      </c>
      <c s="32">
        <v>140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621</v>
      </c>
    </row>
    <row r="104" spans="1:5" ht="12.75">
      <c r="A104" s="37" t="s">
        <v>52</v>
      </c>
      <c r="E104" s="38" t="s">
        <v>732</v>
      </c>
    </row>
    <row r="105" spans="1:18" ht="12.75" customHeight="1">
      <c r="A105" s="6" t="s">
        <v>43</v>
      </c>
      <c s="6"/>
      <c s="42" t="s">
        <v>100</v>
      </c>
      <c s="6"/>
      <c s="27" t="s">
        <v>258</v>
      </c>
      <c s="6"/>
      <c s="6"/>
      <c s="6"/>
      <c s="43">
        <f>0+Q105</f>
      </c>
      <c r="O105">
        <f>0+R105</f>
      </c>
      <c r="Q105">
        <f>0+I106</f>
      </c>
      <c>
        <f>0+O106</f>
      </c>
    </row>
    <row r="106" spans="1:16" ht="12.75">
      <c r="A106" s="25" t="s">
        <v>45</v>
      </c>
      <c s="29" t="s">
        <v>211</v>
      </c>
      <c s="29" t="s">
        <v>264</v>
      </c>
      <c s="25" t="s">
        <v>47</v>
      </c>
      <c s="30" t="s">
        <v>265</v>
      </c>
      <c s="31" t="s">
        <v>56</v>
      </c>
      <c s="32">
        <v>3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266</v>
      </c>
    </row>
    <row r="108" spans="1:5" ht="12.75">
      <c r="A108" s="37" t="s">
        <v>52</v>
      </c>
      <c r="E108" s="38" t="s">
        <v>359</v>
      </c>
    </row>
    <row r="109" spans="1:18" ht="12.75" customHeight="1">
      <c r="A109" s="6" t="s">
        <v>43</v>
      </c>
      <c s="6"/>
      <c s="42" t="s">
        <v>40</v>
      </c>
      <c s="6"/>
      <c s="27" t="s">
        <v>282</v>
      </c>
      <c s="6"/>
      <c s="6"/>
      <c s="6"/>
      <c s="43">
        <f>0+Q109</f>
      </c>
      <c r="O109">
        <f>0+R109</f>
      </c>
      <c r="Q109">
        <f>0+I110+I113+I116+I119</f>
      </c>
      <c>
        <f>0+O110+O113+O116+O119</f>
      </c>
    </row>
    <row r="110" spans="1:16" ht="12.75">
      <c r="A110" s="25" t="s">
        <v>45</v>
      </c>
      <c s="29" t="s">
        <v>216</v>
      </c>
      <c s="29" t="s">
        <v>289</v>
      </c>
      <c s="25" t="s">
        <v>47</v>
      </c>
      <c s="30" t="s">
        <v>290</v>
      </c>
      <c s="31" t="s">
        <v>158</v>
      </c>
      <c s="32">
        <v>49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745</v>
      </c>
    </row>
    <row r="112" spans="1:5" ht="12.75">
      <c r="A112" s="39" t="s">
        <v>52</v>
      </c>
      <c r="E112" s="38" t="s">
        <v>746</v>
      </c>
    </row>
    <row r="113" spans="1:16" ht="12.75">
      <c r="A113" s="25" t="s">
        <v>45</v>
      </c>
      <c s="29" t="s">
        <v>221</v>
      </c>
      <c s="29" t="s">
        <v>522</v>
      </c>
      <c s="25" t="s">
        <v>47</v>
      </c>
      <c s="30" t="s">
        <v>523</v>
      </c>
      <c s="31" t="s">
        <v>158</v>
      </c>
      <c s="32">
        <v>19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50</v>
      </c>
      <c r="E114" s="36" t="s">
        <v>291</v>
      </c>
    </row>
    <row r="115" spans="1:5" ht="12.75">
      <c r="A115" s="39" t="s">
        <v>52</v>
      </c>
      <c r="E115" s="38" t="s">
        <v>557</v>
      </c>
    </row>
    <row r="116" spans="1:16" ht="12.75">
      <c r="A116" s="25" t="s">
        <v>45</v>
      </c>
      <c s="29" t="s">
        <v>225</v>
      </c>
      <c s="29" t="s">
        <v>634</v>
      </c>
      <c s="25" t="s">
        <v>47</v>
      </c>
      <c s="30" t="s">
        <v>635</v>
      </c>
      <c s="31" t="s">
        <v>158</v>
      </c>
      <c s="32">
        <v>53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02">
      <c r="A117" s="35" t="s">
        <v>50</v>
      </c>
      <c r="E117" s="36" t="s">
        <v>636</v>
      </c>
    </row>
    <row r="118" spans="1:5" ht="38.25">
      <c r="A118" s="39" t="s">
        <v>52</v>
      </c>
      <c r="E118" s="38" t="s">
        <v>747</v>
      </c>
    </row>
    <row r="119" spans="1:16" ht="12.75">
      <c r="A119" s="25" t="s">
        <v>45</v>
      </c>
      <c s="29" t="s">
        <v>230</v>
      </c>
      <c s="29" t="s">
        <v>298</v>
      </c>
      <c s="25" t="s">
        <v>47</v>
      </c>
      <c s="30" t="s">
        <v>299</v>
      </c>
      <c s="31" t="s">
        <v>158</v>
      </c>
      <c s="32">
        <v>400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300</v>
      </c>
    </row>
    <row r="121" spans="1:5" ht="12.75">
      <c r="A121" s="37" t="s">
        <v>52</v>
      </c>
      <c r="E121" s="38" t="s">
        <v>748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0+O8+O12+O55+O62+O84+O88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749</v>
      </c>
      <c s="40">
        <f>0+I8+I12+I55+I62+I84+I88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749</v>
      </c>
      <c s="6"/>
      <c s="18" t="s">
        <v>750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99.63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751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</f>
      </c>
      <c>
        <f>0+O13+O16+O19+O22+O25+O28+O31+O34+O37+O40+O43+O46+O49+O52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27.5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12.75">
      <c r="A15" s="39" t="s">
        <v>52</v>
      </c>
      <c r="E15" s="38" t="s">
        <v>752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50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12.75">
      <c r="A18" s="39" t="s">
        <v>52</v>
      </c>
      <c r="E18" s="38" t="s">
        <v>753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32.5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12.75">
      <c r="A21" s="39" t="s">
        <v>52</v>
      </c>
      <c r="E21" s="38" t="s">
        <v>754</v>
      </c>
    </row>
    <row r="22" spans="1:16" ht="12.75">
      <c r="A22" s="25" t="s">
        <v>45</v>
      </c>
      <c s="29" t="s">
        <v>35</v>
      </c>
      <c s="29" t="s">
        <v>101</v>
      </c>
      <c s="25" t="s">
        <v>47</v>
      </c>
      <c s="30" t="s">
        <v>102</v>
      </c>
      <c s="31" t="s">
        <v>79</v>
      </c>
      <c s="32">
        <v>241.4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63.75">
      <c r="A23" s="35" t="s">
        <v>50</v>
      </c>
      <c r="E23" s="36" t="s">
        <v>103</v>
      </c>
    </row>
    <row r="24" spans="1:5" ht="12.75">
      <c r="A24" s="39" t="s">
        <v>52</v>
      </c>
      <c r="E24" s="38" t="s">
        <v>755</v>
      </c>
    </row>
    <row r="25" spans="1:16" ht="12.75">
      <c r="A25" s="25" t="s">
        <v>45</v>
      </c>
      <c s="29" t="s">
        <v>37</v>
      </c>
      <c s="29" t="s">
        <v>105</v>
      </c>
      <c s="25" t="s">
        <v>47</v>
      </c>
      <c s="30" t="s">
        <v>106</v>
      </c>
      <c s="31" t="s">
        <v>79</v>
      </c>
      <c s="32">
        <v>42.6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51">
      <c r="A26" s="35" t="s">
        <v>50</v>
      </c>
      <c r="E26" s="36" t="s">
        <v>107</v>
      </c>
    </row>
    <row r="27" spans="1:5" ht="12.75">
      <c r="A27" s="39" t="s">
        <v>52</v>
      </c>
      <c r="E27" s="38" t="s">
        <v>756</v>
      </c>
    </row>
    <row r="28" spans="1:16" ht="12.75">
      <c r="A28" s="25" t="s">
        <v>45</v>
      </c>
      <c s="29" t="s">
        <v>96</v>
      </c>
      <c s="29" t="s">
        <v>109</v>
      </c>
      <c s="25" t="s">
        <v>47</v>
      </c>
      <c s="30" t="s">
        <v>110</v>
      </c>
      <c s="31" t="s">
        <v>79</v>
      </c>
      <c s="32">
        <v>31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111</v>
      </c>
    </row>
    <row r="30" spans="1:5" ht="12.75">
      <c r="A30" s="39" t="s">
        <v>52</v>
      </c>
      <c r="E30" s="38" t="s">
        <v>757</v>
      </c>
    </row>
    <row r="31" spans="1:16" ht="12.75">
      <c r="A31" s="25" t="s">
        <v>45</v>
      </c>
      <c s="29" t="s">
        <v>100</v>
      </c>
      <c s="29" t="s">
        <v>114</v>
      </c>
      <c s="25" t="s">
        <v>47</v>
      </c>
      <c s="30" t="s">
        <v>115</v>
      </c>
      <c s="31" t="s">
        <v>79</v>
      </c>
      <c s="32">
        <v>110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63.75">
      <c r="A33" s="39" t="s">
        <v>52</v>
      </c>
      <c r="E33" s="38" t="s">
        <v>758</v>
      </c>
    </row>
    <row r="34" spans="1:16" ht="12.75">
      <c r="A34" s="25" t="s">
        <v>45</v>
      </c>
      <c s="29" t="s">
        <v>40</v>
      </c>
      <c s="29" t="s">
        <v>118</v>
      </c>
      <c s="25" t="s">
        <v>47</v>
      </c>
      <c s="30" t="s">
        <v>119</v>
      </c>
      <c s="31" t="s">
        <v>79</v>
      </c>
      <c s="32">
        <v>56.95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51">
      <c r="A35" s="35" t="s">
        <v>50</v>
      </c>
      <c r="E35" s="36" t="s">
        <v>120</v>
      </c>
    </row>
    <row r="36" spans="1:5" ht="12.75">
      <c r="A36" s="39" t="s">
        <v>52</v>
      </c>
      <c r="E36" s="38" t="s">
        <v>759</v>
      </c>
    </row>
    <row r="37" spans="1:16" ht="12.75">
      <c r="A37" s="25" t="s">
        <v>45</v>
      </c>
      <c s="29" t="s">
        <v>42</v>
      </c>
      <c s="29" t="s">
        <v>123</v>
      </c>
      <c s="25" t="s">
        <v>47</v>
      </c>
      <c s="30" t="s">
        <v>124</v>
      </c>
      <c s="31" t="s">
        <v>79</v>
      </c>
      <c s="32">
        <v>42.6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9" t="s">
        <v>52</v>
      </c>
      <c r="E39" s="38" t="s">
        <v>760</v>
      </c>
    </row>
    <row r="40" spans="1:16" ht="12.75">
      <c r="A40" s="25" t="s">
        <v>45</v>
      </c>
      <c s="29" t="s">
        <v>113</v>
      </c>
      <c s="29" t="s">
        <v>127</v>
      </c>
      <c s="25" t="s">
        <v>47</v>
      </c>
      <c s="30" t="s">
        <v>128</v>
      </c>
      <c s="31" t="s">
        <v>79</v>
      </c>
      <c s="32">
        <v>10.05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38.25">
      <c r="A41" s="35" t="s">
        <v>50</v>
      </c>
      <c r="E41" s="36" t="s">
        <v>129</v>
      </c>
    </row>
    <row r="42" spans="1:5" ht="12.75">
      <c r="A42" s="39" t="s">
        <v>52</v>
      </c>
      <c r="E42" s="38" t="s">
        <v>761</v>
      </c>
    </row>
    <row r="43" spans="1:16" ht="12.75">
      <c r="A43" s="25" t="s">
        <v>45</v>
      </c>
      <c s="29" t="s">
        <v>117</v>
      </c>
      <c s="29" t="s">
        <v>132</v>
      </c>
      <c s="25" t="s">
        <v>47</v>
      </c>
      <c s="30" t="s">
        <v>133</v>
      </c>
      <c s="31" t="s">
        <v>79</v>
      </c>
      <c s="32">
        <v>31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762</v>
      </c>
    </row>
    <row r="46" spans="1:16" ht="12.75">
      <c r="A46" s="25" t="s">
        <v>45</v>
      </c>
      <c s="29" t="s">
        <v>122</v>
      </c>
      <c s="29" t="s">
        <v>136</v>
      </c>
      <c s="25" t="s">
        <v>47</v>
      </c>
      <c s="30" t="s">
        <v>137</v>
      </c>
      <c s="31" t="s">
        <v>49</v>
      </c>
      <c s="32">
        <v>373.333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25.5">
      <c r="A47" s="35" t="s">
        <v>50</v>
      </c>
      <c r="E47" s="36" t="s">
        <v>541</v>
      </c>
    </row>
    <row r="48" spans="1:5" ht="25.5">
      <c r="A48" s="39" t="s">
        <v>52</v>
      </c>
      <c r="E48" s="38" t="s">
        <v>763</v>
      </c>
    </row>
    <row r="49" spans="1:16" ht="12.75">
      <c r="A49" s="25" t="s">
        <v>45</v>
      </c>
      <c s="29" t="s">
        <v>126</v>
      </c>
      <c s="29" t="s">
        <v>140</v>
      </c>
      <c s="25" t="s">
        <v>47</v>
      </c>
      <c s="30" t="s">
        <v>141</v>
      </c>
      <c s="31" t="s">
        <v>79</v>
      </c>
      <c s="32">
        <v>56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38.25">
      <c r="A50" s="35" t="s">
        <v>50</v>
      </c>
      <c r="E50" s="36" t="s">
        <v>543</v>
      </c>
    </row>
    <row r="51" spans="1:5" ht="12.75">
      <c r="A51" s="39" t="s">
        <v>52</v>
      </c>
      <c r="E51" s="38" t="s">
        <v>764</v>
      </c>
    </row>
    <row r="52" spans="1:16" ht="12.75">
      <c r="A52" s="25" t="s">
        <v>45</v>
      </c>
      <c s="29" t="s">
        <v>131</v>
      </c>
      <c s="29" t="s">
        <v>145</v>
      </c>
      <c s="25" t="s">
        <v>47</v>
      </c>
      <c s="30" t="s">
        <v>146</v>
      </c>
      <c s="31" t="s">
        <v>49</v>
      </c>
      <c s="32">
        <v>373.333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63.75">
      <c r="A53" s="35" t="s">
        <v>50</v>
      </c>
      <c r="E53" s="36" t="s">
        <v>575</v>
      </c>
    </row>
    <row r="54" spans="1:5" ht="12.75">
      <c r="A54" s="37" t="s">
        <v>52</v>
      </c>
      <c r="E54" s="38" t="s">
        <v>765</v>
      </c>
    </row>
    <row r="55" spans="1:18" ht="12.75" customHeight="1">
      <c r="A55" s="6" t="s">
        <v>43</v>
      </c>
      <c s="6"/>
      <c s="42" t="s">
        <v>23</v>
      </c>
      <c s="6"/>
      <c s="27" t="s">
        <v>149</v>
      </c>
      <c s="6"/>
      <c s="6"/>
      <c s="6"/>
      <c s="43">
        <f>0+Q55</f>
      </c>
      <c r="O55">
        <f>0+R55</f>
      </c>
      <c r="Q55">
        <f>0+I56+I59</f>
      </c>
      <c>
        <f>0+O56+O59</f>
      </c>
    </row>
    <row r="56" spans="1:16" ht="12.75">
      <c r="A56" s="25" t="s">
        <v>45</v>
      </c>
      <c s="29" t="s">
        <v>135</v>
      </c>
      <c s="29" t="s">
        <v>151</v>
      </c>
      <c s="25" t="s">
        <v>47</v>
      </c>
      <c s="30" t="s">
        <v>152</v>
      </c>
      <c s="31" t="s">
        <v>49</v>
      </c>
      <c s="32">
        <v>68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153</v>
      </c>
    </row>
    <row r="58" spans="1:5" ht="12.75">
      <c r="A58" s="39" t="s">
        <v>52</v>
      </c>
      <c r="E58" s="38" t="s">
        <v>766</v>
      </c>
    </row>
    <row r="59" spans="1:16" ht="12.75">
      <c r="A59" s="25" t="s">
        <v>45</v>
      </c>
      <c s="29" t="s">
        <v>139</v>
      </c>
      <c s="29" t="s">
        <v>156</v>
      </c>
      <c s="25" t="s">
        <v>47</v>
      </c>
      <c s="30" t="s">
        <v>157</v>
      </c>
      <c s="31" t="s">
        <v>158</v>
      </c>
      <c s="32">
        <v>85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25.5">
      <c r="A60" s="35" t="s">
        <v>50</v>
      </c>
      <c r="E60" s="36" t="s">
        <v>159</v>
      </c>
    </row>
    <row r="61" spans="1:5" ht="12.75">
      <c r="A61" s="37" t="s">
        <v>52</v>
      </c>
      <c r="E61" s="38" t="s">
        <v>767</v>
      </c>
    </row>
    <row r="62" spans="1:18" ht="12.75" customHeight="1">
      <c r="A62" s="6" t="s">
        <v>43</v>
      </c>
      <c s="6"/>
      <c s="42" t="s">
        <v>35</v>
      </c>
      <c s="6"/>
      <c s="27" t="s">
        <v>205</v>
      </c>
      <c s="6"/>
      <c s="6"/>
      <c s="6"/>
      <c s="43">
        <f>0+Q62</f>
      </c>
      <c r="O62">
        <f>0+R62</f>
      </c>
      <c r="Q62">
        <f>0+I63+I66+I69+I72+I75+I78+I81</f>
      </c>
      <c>
        <f>0+O63+O66+O69+O72+O75+O78+O81</f>
      </c>
    </row>
    <row r="63" spans="1:16" ht="12.75">
      <c r="A63" s="25" t="s">
        <v>45</v>
      </c>
      <c s="29" t="s">
        <v>144</v>
      </c>
      <c s="29" t="s">
        <v>585</v>
      </c>
      <c s="25" t="s">
        <v>47</v>
      </c>
      <c s="30" t="s">
        <v>586</v>
      </c>
      <c s="31" t="s">
        <v>49</v>
      </c>
      <c s="32">
        <v>954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25.5">
      <c r="A64" s="35" t="s">
        <v>50</v>
      </c>
      <c r="E64" s="36" t="s">
        <v>587</v>
      </c>
    </row>
    <row r="65" spans="1:5" ht="12.75">
      <c r="A65" s="39" t="s">
        <v>52</v>
      </c>
      <c r="E65" s="38" t="s">
        <v>768</v>
      </c>
    </row>
    <row r="66" spans="1:16" ht="12.75">
      <c r="A66" s="25" t="s">
        <v>45</v>
      </c>
      <c s="29" t="s">
        <v>150</v>
      </c>
      <c s="29" t="s">
        <v>595</v>
      </c>
      <c s="25" t="s">
        <v>47</v>
      </c>
      <c s="30" t="s">
        <v>596</v>
      </c>
      <c s="31" t="s">
        <v>49</v>
      </c>
      <c s="32">
        <v>1026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25.5">
      <c r="A67" s="35" t="s">
        <v>50</v>
      </c>
      <c r="E67" s="36" t="s">
        <v>597</v>
      </c>
    </row>
    <row r="68" spans="1:5" ht="12.75">
      <c r="A68" s="39" t="s">
        <v>52</v>
      </c>
      <c r="E68" s="38" t="s">
        <v>769</v>
      </c>
    </row>
    <row r="69" spans="1:16" ht="12.75">
      <c r="A69" s="25" t="s">
        <v>45</v>
      </c>
      <c s="29" t="s">
        <v>155</v>
      </c>
      <c s="29" t="s">
        <v>222</v>
      </c>
      <c s="25" t="s">
        <v>47</v>
      </c>
      <c s="30" t="s">
        <v>223</v>
      </c>
      <c s="31" t="s">
        <v>79</v>
      </c>
      <c s="32">
        <v>18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47</v>
      </c>
    </row>
    <row r="71" spans="1:5" ht="12.75">
      <c r="A71" s="39" t="s">
        <v>52</v>
      </c>
      <c r="E71" s="38" t="s">
        <v>770</v>
      </c>
    </row>
    <row r="72" spans="1:16" ht="12.75">
      <c r="A72" s="25" t="s">
        <v>45</v>
      </c>
      <c s="29" t="s">
        <v>161</v>
      </c>
      <c s="29" t="s">
        <v>226</v>
      </c>
      <c s="25" t="s">
        <v>47</v>
      </c>
      <c s="30" t="s">
        <v>227</v>
      </c>
      <c s="31" t="s">
        <v>49</v>
      </c>
      <c s="32">
        <v>945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25.5">
      <c r="A73" s="35" t="s">
        <v>50</v>
      </c>
      <c r="E73" s="36" t="s">
        <v>228</v>
      </c>
    </row>
    <row r="74" spans="1:5" ht="12.75">
      <c r="A74" s="39" t="s">
        <v>52</v>
      </c>
      <c r="E74" s="38" t="s">
        <v>771</v>
      </c>
    </row>
    <row r="75" spans="1:16" ht="12.75">
      <c r="A75" s="25" t="s">
        <v>45</v>
      </c>
      <c s="29" t="s">
        <v>166</v>
      </c>
      <c s="29" t="s">
        <v>605</v>
      </c>
      <c s="25" t="s">
        <v>47</v>
      </c>
      <c s="30" t="s">
        <v>606</v>
      </c>
      <c s="31" t="s">
        <v>49</v>
      </c>
      <c s="32">
        <v>918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25.5">
      <c r="A76" s="35" t="s">
        <v>50</v>
      </c>
      <c r="E76" s="36" t="s">
        <v>607</v>
      </c>
    </row>
    <row r="77" spans="1:5" ht="12.75">
      <c r="A77" s="39" t="s">
        <v>52</v>
      </c>
      <c r="E77" s="38" t="s">
        <v>772</v>
      </c>
    </row>
    <row r="78" spans="1:16" ht="12.75">
      <c r="A78" s="25" t="s">
        <v>45</v>
      </c>
      <c s="29" t="s">
        <v>172</v>
      </c>
      <c s="29" t="s">
        <v>609</v>
      </c>
      <c s="25" t="s">
        <v>47</v>
      </c>
      <c s="30" t="s">
        <v>610</v>
      </c>
      <c s="31" t="s">
        <v>49</v>
      </c>
      <c s="32">
        <v>900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611</v>
      </c>
    </row>
    <row r="80" spans="1:5" ht="12.75">
      <c r="A80" s="39" t="s">
        <v>52</v>
      </c>
      <c r="E80" s="38" t="s">
        <v>773</v>
      </c>
    </row>
    <row r="81" spans="1:16" ht="12.75">
      <c r="A81" s="25" t="s">
        <v>45</v>
      </c>
      <c s="29" t="s">
        <v>176</v>
      </c>
      <c s="29" t="s">
        <v>613</v>
      </c>
      <c s="25" t="s">
        <v>47</v>
      </c>
      <c s="30" t="s">
        <v>614</v>
      </c>
      <c s="31" t="s">
        <v>49</v>
      </c>
      <c s="32">
        <v>922.5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25.5">
      <c r="A82" s="35" t="s">
        <v>50</v>
      </c>
      <c r="E82" s="36" t="s">
        <v>615</v>
      </c>
    </row>
    <row r="83" spans="1:5" ht="12.75">
      <c r="A83" s="37" t="s">
        <v>52</v>
      </c>
      <c r="E83" s="38" t="s">
        <v>774</v>
      </c>
    </row>
    <row r="84" spans="1:18" ht="12.75" customHeight="1">
      <c r="A84" s="6" t="s">
        <v>43</v>
      </c>
      <c s="6"/>
      <c s="42" t="s">
        <v>100</v>
      </c>
      <c s="6"/>
      <c s="27" t="s">
        <v>258</v>
      </c>
      <c s="6"/>
      <c s="6"/>
      <c s="6"/>
      <c s="43">
        <f>0+Q84</f>
      </c>
      <c r="O84">
        <f>0+R84</f>
      </c>
      <c r="Q84">
        <f>0+I85</f>
      </c>
      <c>
        <f>0+O85</f>
      </c>
    </row>
    <row r="85" spans="1:16" ht="12.75">
      <c r="A85" s="25" t="s">
        <v>45</v>
      </c>
      <c s="29" t="s">
        <v>181</v>
      </c>
      <c s="29" t="s">
        <v>264</v>
      </c>
      <c s="25" t="s">
        <v>47</v>
      </c>
      <c s="30" t="s">
        <v>265</v>
      </c>
      <c s="31" t="s">
        <v>56</v>
      </c>
      <c s="32">
        <v>1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266</v>
      </c>
    </row>
    <row r="87" spans="1:5" ht="12.75">
      <c r="A87" s="37" t="s">
        <v>52</v>
      </c>
      <c r="E87" s="38" t="s">
        <v>556</v>
      </c>
    </row>
    <row r="88" spans="1:18" ht="12.75" customHeight="1">
      <c r="A88" s="6" t="s">
        <v>43</v>
      </c>
      <c s="6"/>
      <c s="42" t="s">
        <v>40</v>
      </c>
      <c s="6"/>
      <c s="27" t="s">
        <v>282</v>
      </c>
      <c s="6"/>
      <c s="6"/>
      <c s="6"/>
      <c s="43">
        <f>0+Q88</f>
      </c>
      <c r="O88">
        <f>0+R88</f>
      </c>
      <c r="Q88">
        <f>0+I89+I92</f>
      </c>
      <c>
        <f>0+O89+O92</f>
      </c>
    </row>
    <row r="89" spans="1:16" ht="12.75">
      <c r="A89" s="25" t="s">
        <v>45</v>
      </c>
      <c s="29" t="s">
        <v>184</v>
      </c>
      <c s="29" t="s">
        <v>522</v>
      </c>
      <c s="25" t="s">
        <v>47</v>
      </c>
      <c s="30" t="s">
        <v>523</v>
      </c>
      <c s="31" t="s">
        <v>158</v>
      </c>
      <c s="32">
        <v>19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50</v>
      </c>
      <c r="E90" s="36" t="s">
        <v>291</v>
      </c>
    </row>
    <row r="91" spans="1:5" ht="12.75">
      <c r="A91" s="39" t="s">
        <v>52</v>
      </c>
      <c r="E91" s="38" t="s">
        <v>557</v>
      </c>
    </row>
    <row r="92" spans="1:16" ht="12.75">
      <c r="A92" s="25" t="s">
        <v>45</v>
      </c>
      <c s="29" t="s">
        <v>189</v>
      </c>
      <c s="29" t="s">
        <v>634</v>
      </c>
      <c s="25" t="s">
        <v>47</v>
      </c>
      <c s="30" t="s">
        <v>635</v>
      </c>
      <c s="31" t="s">
        <v>158</v>
      </c>
      <c s="32">
        <v>30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02">
      <c r="A93" s="35" t="s">
        <v>50</v>
      </c>
      <c r="E93" s="36" t="s">
        <v>636</v>
      </c>
    </row>
    <row r="94" spans="1:5" ht="38.25">
      <c r="A94" s="37" t="s">
        <v>52</v>
      </c>
      <c r="E94" s="38" t="s">
        <v>715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0+O8+O12+O61+O92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775</v>
      </c>
      <c s="40">
        <f>0+I8+I12+I61+I92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775</v>
      </c>
      <c s="6"/>
      <c s="18" t="s">
        <v>776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14.85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12.75">
      <c r="A11" s="37" t="s">
        <v>52</v>
      </c>
      <c r="E11" s="38" t="s">
        <v>777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0+I13+I16+I19+I22+I25+I28+I31+I34+I37+I40+I43+I46+I49+I52+I55+I58</f>
      </c>
      <c>
        <f>0+O13+O16+O19+O22+O25+O28+O31+O34+O37+O40+O43+O46+O49+O52+O55+O58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7.7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12.75">
      <c r="A15" s="39" t="s">
        <v>52</v>
      </c>
      <c r="E15" s="38" t="s">
        <v>778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14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12.75">
      <c r="A18" s="39" t="s">
        <v>52</v>
      </c>
      <c r="E18" s="38" t="s">
        <v>779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9.1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12.75">
      <c r="A21" s="39" t="s">
        <v>52</v>
      </c>
      <c r="E21" s="38" t="s">
        <v>780</v>
      </c>
    </row>
    <row r="22" spans="1:16" ht="12.75">
      <c r="A22" s="25" t="s">
        <v>45</v>
      </c>
      <c s="29" t="s">
        <v>35</v>
      </c>
      <c s="29" t="s">
        <v>92</v>
      </c>
      <c s="25" t="s">
        <v>47</v>
      </c>
      <c s="30" t="s">
        <v>93</v>
      </c>
      <c s="31" t="s">
        <v>79</v>
      </c>
      <c s="32">
        <v>20.5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89.25">
      <c r="A23" s="35" t="s">
        <v>50</v>
      </c>
      <c r="E23" s="36" t="s">
        <v>94</v>
      </c>
    </row>
    <row r="24" spans="1:5" ht="12.75">
      <c r="A24" s="39" t="s">
        <v>52</v>
      </c>
      <c r="E24" s="38" t="s">
        <v>781</v>
      </c>
    </row>
    <row r="25" spans="1:16" ht="12.75">
      <c r="A25" s="25" t="s">
        <v>45</v>
      </c>
      <c s="29" t="s">
        <v>37</v>
      </c>
      <c s="29" t="s">
        <v>97</v>
      </c>
      <c s="25" t="s">
        <v>47</v>
      </c>
      <c s="30" t="s">
        <v>98</v>
      </c>
      <c s="31" t="s">
        <v>79</v>
      </c>
      <c s="32">
        <v>20.5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99</v>
      </c>
    </row>
    <row r="27" spans="1:5" ht="12.75">
      <c r="A27" s="39" t="s">
        <v>52</v>
      </c>
      <c r="E27" s="38" t="s">
        <v>781</v>
      </c>
    </row>
    <row r="28" spans="1:16" ht="12.75">
      <c r="A28" s="25" t="s">
        <v>45</v>
      </c>
      <c s="29" t="s">
        <v>96</v>
      </c>
      <c s="29" t="s">
        <v>101</v>
      </c>
      <c s="25" t="s">
        <v>47</v>
      </c>
      <c s="30" t="s">
        <v>102</v>
      </c>
      <c s="31" t="s">
        <v>79</v>
      </c>
      <c s="32">
        <v>46.75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103</v>
      </c>
    </row>
    <row r="30" spans="1:5" ht="12.75">
      <c r="A30" s="39" t="s">
        <v>52</v>
      </c>
      <c r="E30" s="38" t="s">
        <v>782</v>
      </c>
    </row>
    <row r="31" spans="1:16" ht="12.75">
      <c r="A31" s="25" t="s">
        <v>45</v>
      </c>
      <c s="29" t="s">
        <v>100</v>
      </c>
      <c s="29" t="s">
        <v>105</v>
      </c>
      <c s="25" t="s">
        <v>47</v>
      </c>
      <c s="30" t="s">
        <v>106</v>
      </c>
      <c s="31" t="s">
        <v>79</v>
      </c>
      <c s="32">
        <v>8.25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107</v>
      </c>
    </row>
    <row r="33" spans="1:5" ht="12.75">
      <c r="A33" s="39" t="s">
        <v>52</v>
      </c>
      <c r="E33" s="38" t="s">
        <v>783</v>
      </c>
    </row>
    <row r="34" spans="1:16" ht="12.75">
      <c r="A34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79</v>
      </c>
      <c s="32">
        <v>47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111</v>
      </c>
    </row>
    <row r="36" spans="1:5" ht="12.75">
      <c r="A36" s="39" t="s">
        <v>52</v>
      </c>
      <c r="E36" s="38" t="s">
        <v>784</v>
      </c>
    </row>
    <row r="37" spans="1:16" ht="12.75">
      <c r="A37" s="25" t="s">
        <v>45</v>
      </c>
      <c s="29" t="s">
        <v>42</v>
      </c>
      <c s="29" t="s">
        <v>114</v>
      </c>
      <c s="25" t="s">
        <v>47</v>
      </c>
      <c s="30" t="s">
        <v>115</v>
      </c>
      <c s="31" t="s">
        <v>79</v>
      </c>
      <c s="32">
        <v>30.8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63.75">
      <c r="A39" s="39" t="s">
        <v>52</v>
      </c>
      <c r="E39" s="38" t="s">
        <v>785</v>
      </c>
    </row>
    <row r="40" spans="1:16" ht="12.75">
      <c r="A40" s="25" t="s">
        <v>45</v>
      </c>
      <c s="29" t="s">
        <v>113</v>
      </c>
      <c s="29" t="s">
        <v>118</v>
      </c>
      <c s="25" t="s">
        <v>47</v>
      </c>
      <c s="30" t="s">
        <v>119</v>
      </c>
      <c s="31" t="s">
        <v>79</v>
      </c>
      <c s="32">
        <v>43.35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51">
      <c r="A41" s="35" t="s">
        <v>50</v>
      </c>
      <c r="E41" s="36" t="s">
        <v>120</v>
      </c>
    </row>
    <row r="42" spans="1:5" ht="12.75">
      <c r="A42" s="39" t="s">
        <v>52</v>
      </c>
      <c r="E42" s="38" t="s">
        <v>786</v>
      </c>
    </row>
    <row r="43" spans="1:16" ht="12.75">
      <c r="A43" s="25" t="s">
        <v>45</v>
      </c>
      <c s="29" t="s">
        <v>117</v>
      </c>
      <c s="29" t="s">
        <v>123</v>
      </c>
      <c s="25" t="s">
        <v>47</v>
      </c>
      <c s="30" t="s">
        <v>124</v>
      </c>
      <c s="31" t="s">
        <v>79</v>
      </c>
      <c s="32">
        <v>8.25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787</v>
      </c>
    </row>
    <row r="46" spans="1:16" ht="12.75">
      <c r="A46" s="25" t="s">
        <v>45</v>
      </c>
      <c s="29" t="s">
        <v>122</v>
      </c>
      <c s="29" t="s">
        <v>127</v>
      </c>
      <c s="25" t="s">
        <v>47</v>
      </c>
      <c s="30" t="s">
        <v>128</v>
      </c>
      <c s="31" t="s">
        <v>79</v>
      </c>
      <c s="32">
        <v>7.65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129</v>
      </c>
    </row>
    <row r="48" spans="1:5" ht="12.75">
      <c r="A48" s="39" t="s">
        <v>52</v>
      </c>
      <c r="E48" s="38" t="s">
        <v>788</v>
      </c>
    </row>
    <row r="49" spans="1:16" ht="12.75">
      <c r="A49" s="25" t="s">
        <v>45</v>
      </c>
      <c s="29" t="s">
        <v>126</v>
      </c>
      <c s="29" t="s">
        <v>132</v>
      </c>
      <c s="25" t="s">
        <v>47</v>
      </c>
      <c s="30" t="s">
        <v>133</v>
      </c>
      <c s="31" t="s">
        <v>79</v>
      </c>
      <c s="32">
        <v>47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9" t="s">
        <v>52</v>
      </c>
      <c r="E51" s="38" t="s">
        <v>789</v>
      </c>
    </row>
    <row r="52" spans="1:16" ht="12.75">
      <c r="A52" s="25" t="s">
        <v>45</v>
      </c>
      <c s="29" t="s">
        <v>131</v>
      </c>
      <c s="29" t="s">
        <v>136</v>
      </c>
      <c s="25" t="s">
        <v>47</v>
      </c>
      <c s="30" t="s">
        <v>137</v>
      </c>
      <c s="31" t="s">
        <v>49</v>
      </c>
      <c s="32">
        <v>193.333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541</v>
      </c>
    </row>
    <row r="54" spans="1:5" ht="25.5">
      <c r="A54" s="39" t="s">
        <v>52</v>
      </c>
      <c r="E54" s="38" t="s">
        <v>790</v>
      </c>
    </row>
    <row r="55" spans="1:16" ht="12.75">
      <c r="A55" s="25" t="s">
        <v>45</v>
      </c>
      <c s="29" t="s">
        <v>135</v>
      </c>
      <c s="29" t="s">
        <v>140</v>
      </c>
      <c s="25" t="s">
        <v>47</v>
      </c>
      <c s="30" t="s">
        <v>141</v>
      </c>
      <c s="31" t="s">
        <v>79</v>
      </c>
      <c s="32">
        <v>29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38.25">
      <c r="A56" s="35" t="s">
        <v>50</v>
      </c>
      <c r="E56" s="36" t="s">
        <v>543</v>
      </c>
    </row>
    <row r="57" spans="1:5" ht="12.75">
      <c r="A57" s="39" t="s">
        <v>52</v>
      </c>
      <c r="E57" s="38" t="s">
        <v>791</v>
      </c>
    </row>
    <row r="58" spans="1:16" ht="12.75">
      <c r="A58" s="25" t="s">
        <v>45</v>
      </c>
      <c s="29" t="s">
        <v>139</v>
      </c>
      <c s="29" t="s">
        <v>145</v>
      </c>
      <c s="25" t="s">
        <v>47</v>
      </c>
      <c s="30" t="s">
        <v>146</v>
      </c>
      <c s="31" t="s">
        <v>49</v>
      </c>
      <c s="32">
        <v>193.333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63.75">
      <c r="A59" s="35" t="s">
        <v>50</v>
      </c>
      <c r="E59" s="36" t="s">
        <v>575</v>
      </c>
    </row>
    <row r="60" spans="1:5" ht="12.75">
      <c r="A60" s="37" t="s">
        <v>52</v>
      </c>
      <c r="E60" s="38" t="s">
        <v>792</v>
      </c>
    </row>
    <row r="61" spans="1:18" ht="12.75" customHeight="1">
      <c r="A61" s="6" t="s">
        <v>43</v>
      </c>
      <c s="6"/>
      <c s="42" t="s">
        <v>35</v>
      </c>
      <c s="6"/>
      <c s="27" t="s">
        <v>205</v>
      </c>
      <c s="6"/>
      <c s="6"/>
      <c s="6"/>
      <c s="43">
        <f>0+Q61</f>
      </c>
      <c r="O61">
        <f>0+R61</f>
      </c>
      <c r="Q61">
        <f>0+I62+I65+I68+I71+I74+I77+I80+I83+I86+I89</f>
      </c>
      <c>
        <f>0+O62+O65+O68+O71+O74+O77+O80+O83+O86+O89</f>
      </c>
    </row>
    <row r="62" spans="1:16" ht="12.75">
      <c r="A62" s="25" t="s">
        <v>45</v>
      </c>
      <c s="29" t="s">
        <v>144</v>
      </c>
      <c s="29" t="s">
        <v>585</v>
      </c>
      <c s="25" t="s">
        <v>47</v>
      </c>
      <c s="30" t="s">
        <v>586</v>
      </c>
      <c s="31" t="s">
        <v>49</v>
      </c>
      <c s="32">
        <v>778.04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25.5">
      <c r="A63" s="35" t="s">
        <v>50</v>
      </c>
      <c r="E63" s="36" t="s">
        <v>587</v>
      </c>
    </row>
    <row r="64" spans="1:5" ht="12.75">
      <c r="A64" s="39" t="s">
        <v>52</v>
      </c>
      <c r="E64" s="38" t="s">
        <v>793</v>
      </c>
    </row>
    <row r="65" spans="1:16" ht="12.75">
      <c r="A65" s="25" t="s">
        <v>45</v>
      </c>
      <c s="29" t="s">
        <v>150</v>
      </c>
      <c s="29" t="s">
        <v>212</v>
      </c>
      <c s="25" t="s">
        <v>47</v>
      </c>
      <c s="30" t="s">
        <v>213</v>
      </c>
      <c s="31" t="s">
        <v>49</v>
      </c>
      <c s="32">
        <v>115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214</v>
      </c>
    </row>
    <row r="67" spans="1:5" ht="12.75">
      <c r="A67" s="39" t="s">
        <v>52</v>
      </c>
      <c r="E67" s="38" t="s">
        <v>794</v>
      </c>
    </row>
    <row r="68" spans="1:16" ht="12.75">
      <c r="A68" s="25" t="s">
        <v>45</v>
      </c>
      <c s="29" t="s">
        <v>155</v>
      </c>
      <c s="29" t="s">
        <v>595</v>
      </c>
      <c s="25" t="s">
        <v>47</v>
      </c>
      <c s="30" t="s">
        <v>596</v>
      </c>
      <c s="31" t="s">
        <v>49</v>
      </c>
      <c s="32">
        <v>836.76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597</v>
      </c>
    </row>
    <row r="70" spans="1:5" ht="12.75">
      <c r="A70" s="39" t="s">
        <v>52</v>
      </c>
      <c r="E70" s="38" t="s">
        <v>795</v>
      </c>
    </row>
    <row r="71" spans="1:16" ht="12.75">
      <c r="A71" s="25" t="s">
        <v>45</v>
      </c>
      <c s="29" t="s">
        <v>161</v>
      </c>
      <c s="29" t="s">
        <v>222</v>
      </c>
      <c s="25" t="s">
        <v>47</v>
      </c>
      <c s="30" t="s">
        <v>223</v>
      </c>
      <c s="31" t="s">
        <v>79</v>
      </c>
      <c s="32">
        <v>24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47</v>
      </c>
    </row>
    <row r="73" spans="1:5" ht="12.75">
      <c r="A73" s="39" t="s">
        <v>52</v>
      </c>
      <c r="E73" s="38" t="s">
        <v>796</v>
      </c>
    </row>
    <row r="74" spans="1:16" ht="12.75">
      <c r="A74" s="25" t="s">
        <v>45</v>
      </c>
      <c s="29" t="s">
        <v>166</v>
      </c>
      <c s="29" t="s">
        <v>226</v>
      </c>
      <c s="25" t="s">
        <v>47</v>
      </c>
      <c s="30" t="s">
        <v>227</v>
      </c>
      <c s="31" t="s">
        <v>49</v>
      </c>
      <c s="32">
        <v>770.7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25.5">
      <c r="A75" s="35" t="s">
        <v>50</v>
      </c>
      <c r="E75" s="36" t="s">
        <v>228</v>
      </c>
    </row>
    <row r="76" spans="1:5" ht="12.75">
      <c r="A76" s="39" t="s">
        <v>52</v>
      </c>
      <c r="E76" s="38" t="s">
        <v>797</v>
      </c>
    </row>
    <row r="77" spans="1:16" ht="12.75">
      <c r="A77" s="25" t="s">
        <v>45</v>
      </c>
      <c s="29" t="s">
        <v>172</v>
      </c>
      <c s="29" t="s">
        <v>605</v>
      </c>
      <c s="25" t="s">
        <v>47</v>
      </c>
      <c s="30" t="s">
        <v>606</v>
      </c>
      <c s="31" t="s">
        <v>49</v>
      </c>
      <c s="32">
        <v>748.68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25.5">
      <c r="A78" s="35" t="s">
        <v>50</v>
      </c>
      <c r="E78" s="36" t="s">
        <v>607</v>
      </c>
    </row>
    <row r="79" spans="1:5" ht="12.75">
      <c r="A79" s="39" t="s">
        <v>52</v>
      </c>
      <c r="E79" s="38" t="s">
        <v>798</v>
      </c>
    </row>
    <row r="80" spans="1:16" ht="12.75">
      <c r="A80" s="25" t="s">
        <v>45</v>
      </c>
      <c s="29" t="s">
        <v>176</v>
      </c>
      <c s="29" t="s">
        <v>609</v>
      </c>
      <c s="25" t="s">
        <v>47</v>
      </c>
      <c s="30" t="s">
        <v>610</v>
      </c>
      <c s="31" t="s">
        <v>49</v>
      </c>
      <c s="32">
        <v>734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50</v>
      </c>
      <c r="E81" s="36" t="s">
        <v>611</v>
      </c>
    </row>
    <row r="82" spans="1:5" ht="12.75">
      <c r="A82" s="39" t="s">
        <v>52</v>
      </c>
      <c r="E82" s="38" t="s">
        <v>799</v>
      </c>
    </row>
    <row r="83" spans="1:16" ht="12.75">
      <c r="A83" s="25" t="s">
        <v>45</v>
      </c>
      <c s="29" t="s">
        <v>181</v>
      </c>
      <c s="29" t="s">
        <v>613</v>
      </c>
      <c s="25" t="s">
        <v>47</v>
      </c>
      <c s="30" t="s">
        <v>614</v>
      </c>
      <c s="31" t="s">
        <v>49</v>
      </c>
      <c s="32">
        <v>752.35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25.5">
      <c r="A84" s="35" t="s">
        <v>50</v>
      </c>
      <c r="E84" s="36" t="s">
        <v>615</v>
      </c>
    </row>
    <row r="85" spans="1:5" ht="12.75">
      <c r="A85" s="39" t="s">
        <v>52</v>
      </c>
      <c r="E85" s="38" t="s">
        <v>800</v>
      </c>
    </row>
    <row r="86" spans="1:16" ht="12.75">
      <c r="A86" s="25" t="s">
        <v>45</v>
      </c>
      <c s="29" t="s">
        <v>184</v>
      </c>
      <c s="29" t="s">
        <v>255</v>
      </c>
      <c s="25" t="s">
        <v>47</v>
      </c>
      <c s="30" t="s">
        <v>256</v>
      </c>
      <c s="31" t="s">
        <v>49</v>
      </c>
      <c s="32">
        <v>110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621</v>
      </c>
    </row>
    <row r="88" spans="1:5" ht="12.75">
      <c r="A88" s="39" t="s">
        <v>52</v>
      </c>
      <c r="E88" s="38" t="s">
        <v>801</v>
      </c>
    </row>
    <row r="89" spans="1:16" ht="25.5">
      <c r="A89" s="25" t="s">
        <v>45</v>
      </c>
      <c s="29" t="s">
        <v>189</v>
      </c>
      <c s="29" t="s">
        <v>515</v>
      </c>
      <c s="25" t="s">
        <v>47</v>
      </c>
      <c s="30" t="s">
        <v>516</v>
      </c>
      <c s="31" t="s">
        <v>49</v>
      </c>
      <c s="32">
        <v>5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50</v>
      </c>
      <c r="E90" s="36" t="s">
        <v>517</v>
      </c>
    </row>
    <row r="91" spans="1:5" ht="12.75">
      <c r="A91" s="37" t="s">
        <v>52</v>
      </c>
      <c r="E91" s="38" t="s">
        <v>802</v>
      </c>
    </row>
    <row r="92" spans="1:18" ht="12.75" customHeight="1">
      <c r="A92" s="6" t="s">
        <v>43</v>
      </c>
      <c s="6"/>
      <c s="42" t="s">
        <v>40</v>
      </c>
      <c s="6"/>
      <c s="27" t="s">
        <v>282</v>
      </c>
      <c s="6"/>
      <c s="6"/>
      <c s="6"/>
      <c s="43">
        <f>0+Q92</f>
      </c>
      <c r="O92">
        <f>0+R92</f>
      </c>
      <c r="Q92">
        <f>0+I93+I96+I99+I102+I105</f>
      </c>
      <c>
        <f>0+O93+O96+O99+O102+O105</f>
      </c>
    </row>
    <row r="93" spans="1:16" ht="12.75">
      <c r="A93" s="25" t="s">
        <v>45</v>
      </c>
      <c s="29" t="s">
        <v>193</v>
      </c>
      <c s="29" t="s">
        <v>625</v>
      </c>
      <c s="25" t="s">
        <v>47</v>
      </c>
      <c s="30" t="s">
        <v>626</v>
      </c>
      <c s="31" t="s">
        <v>158</v>
      </c>
      <c s="32">
        <v>64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50</v>
      </c>
      <c r="E94" s="36" t="s">
        <v>47</v>
      </c>
    </row>
    <row r="95" spans="1:5" ht="12.75">
      <c r="A95" s="39" t="s">
        <v>52</v>
      </c>
      <c r="E95" s="38" t="s">
        <v>803</v>
      </c>
    </row>
    <row r="96" spans="1:16" ht="12.75">
      <c r="A96" s="25" t="s">
        <v>45</v>
      </c>
      <c s="29" t="s">
        <v>197</v>
      </c>
      <c s="29" t="s">
        <v>289</v>
      </c>
      <c s="25" t="s">
        <v>47</v>
      </c>
      <c s="30" t="s">
        <v>290</v>
      </c>
      <c s="31" t="s">
        <v>158</v>
      </c>
      <c s="32">
        <v>60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50</v>
      </c>
      <c r="E97" s="36" t="s">
        <v>47</v>
      </c>
    </row>
    <row r="98" spans="1:5" ht="12.75">
      <c r="A98" s="39" t="s">
        <v>52</v>
      </c>
      <c r="E98" s="38" t="s">
        <v>804</v>
      </c>
    </row>
    <row r="99" spans="1:16" ht="12.75">
      <c r="A99" s="25" t="s">
        <v>45</v>
      </c>
      <c s="29" t="s">
        <v>201</v>
      </c>
      <c s="29" t="s">
        <v>522</v>
      </c>
      <c s="25" t="s">
        <v>47</v>
      </c>
      <c s="30" t="s">
        <v>523</v>
      </c>
      <c s="31" t="s">
        <v>158</v>
      </c>
      <c s="32">
        <v>19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291</v>
      </c>
    </row>
    <row r="101" spans="1:5" ht="12.75">
      <c r="A101" s="39" t="s">
        <v>52</v>
      </c>
      <c r="E101" s="38" t="s">
        <v>557</v>
      </c>
    </row>
    <row r="102" spans="1:16" ht="12.75">
      <c r="A102" s="25" t="s">
        <v>45</v>
      </c>
      <c s="29" t="s">
        <v>206</v>
      </c>
      <c s="29" t="s">
        <v>294</v>
      </c>
      <c s="25" t="s">
        <v>47</v>
      </c>
      <c s="30" t="s">
        <v>295</v>
      </c>
      <c s="31" t="s">
        <v>158</v>
      </c>
      <c s="32">
        <v>16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47</v>
      </c>
    </row>
    <row r="104" spans="1:5" ht="12.75">
      <c r="A104" s="39" t="s">
        <v>52</v>
      </c>
      <c r="E104" s="38" t="s">
        <v>805</v>
      </c>
    </row>
    <row r="105" spans="1:16" ht="12.75">
      <c r="A105" s="25" t="s">
        <v>45</v>
      </c>
      <c s="29" t="s">
        <v>211</v>
      </c>
      <c s="29" t="s">
        <v>634</v>
      </c>
      <c s="25" t="s">
        <v>47</v>
      </c>
      <c s="30" t="s">
        <v>635</v>
      </c>
      <c s="31" t="s">
        <v>158</v>
      </c>
      <c s="32">
        <v>15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02">
      <c r="A106" s="35" t="s">
        <v>50</v>
      </c>
      <c r="E106" s="36" t="s">
        <v>636</v>
      </c>
    </row>
    <row r="107" spans="1:5" ht="12.75">
      <c r="A107" s="37" t="s">
        <v>52</v>
      </c>
      <c r="E107" s="38" t="s">
        <v>806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0+O8+O12+O61+O74+O105+O109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807</v>
      </c>
      <c s="40">
        <f>0+I8+I12+I61+I74+I105+I109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807</v>
      </c>
      <c s="6"/>
      <c s="18" t="s">
        <v>808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1647.54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809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0+I13+I16+I19+I22+I25+I28+I31+I34+I37+I40+I43+I46+I49+I52+I55+I58</f>
      </c>
      <c>
        <f>0+O13+O16+O19+O22+O25+O28+O31+O34+O37+O40+O43+O46+O49+O52+O55+O58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107.03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25.5">
      <c r="A15" s="39" t="s">
        <v>52</v>
      </c>
      <c r="E15" s="38" t="s">
        <v>810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194.6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25.5">
      <c r="A18" s="39" t="s">
        <v>52</v>
      </c>
      <c r="E18" s="38" t="s">
        <v>811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126.49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25.5">
      <c r="A21" s="39" t="s">
        <v>52</v>
      </c>
      <c r="E21" s="38" t="s">
        <v>812</v>
      </c>
    </row>
    <row r="22" spans="1:16" ht="12.75">
      <c r="A22" s="25" t="s">
        <v>45</v>
      </c>
      <c s="29" t="s">
        <v>35</v>
      </c>
      <c s="29" t="s">
        <v>92</v>
      </c>
      <c s="25" t="s">
        <v>47</v>
      </c>
      <c s="30" t="s">
        <v>93</v>
      </c>
      <c s="31" t="s">
        <v>79</v>
      </c>
      <c s="32">
        <v>1585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89.25">
      <c r="A23" s="35" t="s">
        <v>50</v>
      </c>
      <c r="E23" s="36" t="s">
        <v>94</v>
      </c>
    </row>
    <row r="24" spans="1:5" ht="12.75">
      <c r="A24" s="39" t="s">
        <v>52</v>
      </c>
      <c r="E24" s="38" t="s">
        <v>813</v>
      </c>
    </row>
    <row r="25" spans="1:16" ht="12.75">
      <c r="A25" s="25" t="s">
        <v>45</v>
      </c>
      <c s="29" t="s">
        <v>37</v>
      </c>
      <c s="29" t="s">
        <v>97</v>
      </c>
      <c s="25" t="s">
        <v>47</v>
      </c>
      <c s="30" t="s">
        <v>98</v>
      </c>
      <c s="31" t="s">
        <v>79</v>
      </c>
      <c s="32">
        <v>1585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99</v>
      </c>
    </row>
    <row r="27" spans="1:5" ht="12.75">
      <c r="A27" s="39" t="s">
        <v>52</v>
      </c>
      <c r="E27" s="38" t="s">
        <v>813</v>
      </c>
    </row>
    <row r="28" spans="1:16" ht="12.75">
      <c r="A28" s="25" t="s">
        <v>45</v>
      </c>
      <c s="29" t="s">
        <v>96</v>
      </c>
      <c s="29" t="s">
        <v>101</v>
      </c>
      <c s="25" t="s">
        <v>47</v>
      </c>
      <c s="30" t="s">
        <v>102</v>
      </c>
      <c s="31" t="s">
        <v>79</v>
      </c>
      <c s="32">
        <v>5076.2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103</v>
      </c>
    </row>
    <row r="30" spans="1:5" ht="12.75">
      <c r="A30" s="39" t="s">
        <v>52</v>
      </c>
      <c r="E30" s="38" t="s">
        <v>814</v>
      </c>
    </row>
    <row r="31" spans="1:16" ht="12.75">
      <c r="A31" s="25" t="s">
        <v>45</v>
      </c>
      <c s="29" t="s">
        <v>100</v>
      </c>
      <c s="29" t="s">
        <v>105</v>
      </c>
      <c s="25" t="s">
        <v>47</v>
      </c>
      <c s="30" t="s">
        <v>106</v>
      </c>
      <c s="31" t="s">
        <v>79</v>
      </c>
      <c s="32">
        <v>895.8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107</v>
      </c>
    </row>
    <row r="33" spans="1:5" ht="12.75">
      <c r="A33" s="39" t="s">
        <v>52</v>
      </c>
      <c r="E33" s="38" t="s">
        <v>815</v>
      </c>
    </row>
    <row r="34" spans="1:16" ht="12.75">
      <c r="A34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79</v>
      </c>
      <c s="32">
        <v>174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111</v>
      </c>
    </row>
    <row r="36" spans="1:5" ht="12.75">
      <c r="A36" s="39" t="s">
        <v>52</v>
      </c>
      <c r="E36" s="38" t="s">
        <v>816</v>
      </c>
    </row>
    <row r="37" spans="1:16" ht="12.75">
      <c r="A37" s="25" t="s">
        <v>45</v>
      </c>
      <c s="29" t="s">
        <v>42</v>
      </c>
      <c s="29" t="s">
        <v>114</v>
      </c>
      <c s="25" t="s">
        <v>47</v>
      </c>
      <c s="30" t="s">
        <v>115</v>
      </c>
      <c s="31" t="s">
        <v>79</v>
      </c>
      <c s="32">
        <v>428.12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63.75">
      <c r="A39" s="39" t="s">
        <v>52</v>
      </c>
      <c r="E39" s="38" t="s">
        <v>817</v>
      </c>
    </row>
    <row r="40" spans="1:16" ht="12.75">
      <c r="A40" s="25" t="s">
        <v>45</v>
      </c>
      <c s="29" t="s">
        <v>113</v>
      </c>
      <c s="29" t="s">
        <v>118</v>
      </c>
      <c s="25" t="s">
        <v>47</v>
      </c>
      <c s="30" t="s">
        <v>119</v>
      </c>
      <c s="31" t="s">
        <v>79</v>
      </c>
      <c s="32">
        <v>2302.65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51">
      <c r="A41" s="35" t="s">
        <v>50</v>
      </c>
      <c r="E41" s="36" t="s">
        <v>120</v>
      </c>
    </row>
    <row r="42" spans="1:5" ht="12.75">
      <c r="A42" s="39" t="s">
        <v>52</v>
      </c>
      <c r="E42" s="38" t="s">
        <v>818</v>
      </c>
    </row>
    <row r="43" spans="1:16" ht="12.75">
      <c r="A43" s="25" t="s">
        <v>45</v>
      </c>
      <c s="29" t="s">
        <v>117</v>
      </c>
      <c s="29" t="s">
        <v>123</v>
      </c>
      <c s="25" t="s">
        <v>47</v>
      </c>
      <c s="30" t="s">
        <v>124</v>
      </c>
      <c s="31" t="s">
        <v>79</v>
      </c>
      <c s="32">
        <v>895.8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819</v>
      </c>
    </row>
    <row r="46" spans="1:16" ht="12.75">
      <c r="A46" s="25" t="s">
        <v>45</v>
      </c>
      <c s="29" t="s">
        <v>122</v>
      </c>
      <c s="29" t="s">
        <v>127</v>
      </c>
      <c s="25" t="s">
        <v>47</v>
      </c>
      <c s="30" t="s">
        <v>128</v>
      </c>
      <c s="31" t="s">
        <v>79</v>
      </c>
      <c s="32">
        <v>457.35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129</v>
      </c>
    </row>
    <row r="48" spans="1:5" ht="12.75">
      <c r="A48" s="39" t="s">
        <v>52</v>
      </c>
      <c r="E48" s="38" t="s">
        <v>820</v>
      </c>
    </row>
    <row r="49" spans="1:16" ht="12.75">
      <c r="A49" s="25" t="s">
        <v>45</v>
      </c>
      <c s="29" t="s">
        <v>126</v>
      </c>
      <c s="29" t="s">
        <v>132</v>
      </c>
      <c s="25" t="s">
        <v>47</v>
      </c>
      <c s="30" t="s">
        <v>133</v>
      </c>
      <c s="31" t="s">
        <v>79</v>
      </c>
      <c s="32">
        <v>174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9" t="s">
        <v>52</v>
      </c>
      <c r="E51" s="38" t="s">
        <v>821</v>
      </c>
    </row>
    <row r="52" spans="1:16" ht="12.75">
      <c r="A52" s="25" t="s">
        <v>45</v>
      </c>
      <c s="29" t="s">
        <v>131</v>
      </c>
      <c s="29" t="s">
        <v>136</v>
      </c>
      <c s="25" t="s">
        <v>47</v>
      </c>
      <c s="30" t="s">
        <v>137</v>
      </c>
      <c s="31" t="s">
        <v>49</v>
      </c>
      <c s="32">
        <v>4373.333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541</v>
      </c>
    </row>
    <row r="54" spans="1:5" ht="25.5">
      <c r="A54" s="39" t="s">
        <v>52</v>
      </c>
      <c r="E54" s="38" t="s">
        <v>822</v>
      </c>
    </row>
    <row r="55" spans="1:16" ht="12.75">
      <c r="A55" s="25" t="s">
        <v>45</v>
      </c>
      <c s="29" t="s">
        <v>135</v>
      </c>
      <c s="29" t="s">
        <v>140</v>
      </c>
      <c s="25" t="s">
        <v>47</v>
      </c>
      <c s="30" t="s">
        <v>141</v>
      </c>
      <c s="31" t="s">
        <v>79</v>
      </c>
      <c s="32">
        <v>656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38.25">
      <c r="A56" s="35" t="s">
        <v>50</v>
      </c>
      <c r="E56" s="36" t="s">
        <v>543</v>
      </c>
    </row>
    <row r="57" spans="1:5" ht="12.75">
      <c r="A57" s="39" t="s">
        <v>52</v>
      </c>
      <c r="E57" s="38" t="s">
        <v>823</v>
      </c>
    </row>
    <row r="58" spans="1:16" ht="12.75">
      <c r="A58" s="25" t="s">
        <v>45</v>
      </c>
      <c s="29" t="s">
        <v>139</v>
      </c>
      <c s="29" t="s">
        <v>145</v>
      </c>
      <c s="25" t="s">
        <v>47</v>
      </c>
      <c s="30" t="s">
        <v>146</v>
      </c>
      <c s="31" t="s">
        <v>49</v>
      </c>
      <c s="32">
        <v>4373.333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63.75">
      <c r="A59" s="35" t="s">
        <v>50</v>
      </c>
      <c r="E59" s="36" t="s">
        <v>575</v>
      </c>
    </row>
    <row r="60" spans="1:5" ht="12.75">
      <c r="A60" s="37" t="s">
        <v>52</v>
      </c>
      <c r="E60" s="38" t="s">
        <v>824</v>
      </c>
    </row>
    <row r="61" spans="1:18" ht="12.75" customHeight="1">
      <c r="A61" s="6" t="s">
        <v>43</v>
      </c>
      <c s="6"/>
      <c s="42" t="s">
        <v>23</v>
      </c>
      <c s="6"/>
      <c s="27" t="s">
        <v>149</v>
      </c>
      <c s="6"/>
      <c s="6"/>
      <c s="6"/>
      <c s="43">
        <f>0+Q61</f>
      </c>
      <c r="O61">
        <f>0+R61</f>
      </c>
      <c r="Q61">
        <f>0+I62+I65+I68+I71</f>
      </c>
      <c>
        <f>0+O62+O65+O68+O71</f>
      </c>
    </row>
    <row r="62" spans="1:16" ht="12.75">
      <c r="A62" s="25" t="s">
        <v>45</v>
      </c>
      <c s="29" t="s">
        <v>144</v>
      </c>
      <c s="29" t="s">
        <v>151</v>
      </c>
      <c s="25" t="s">
        <v>47</v>
      </c>
      <c s="30" t="s">
        <v>152</v>
      </c>
      <c s="31" t="s">
        <v>49</v>
      </c>
      <c s="32">
        <v>104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153</v>
      </c>
    </row>
    <row r="64" spans="1:5" ht="12.75">
      <c r="A64" s="39" t="s">
        <v>52</v>
      </c>
      <c r="E64" s="38" t="s">
        <v>825</v>
      </c>
    </row>
    <row r="65" spans="1:16" ht="12.75">
      <c r="A65" s="25" t="s">
        <v>45</v>
      </c>
      <c s="29" t="s">
        <v>150</v>
      </c>
      <c s="29" t="s">
        <v>156</v>
      </c>
      <c s="25" t="s">
        <v>47</v>
      </c>
      <c s="30" t="s">
        <v>157</v>
      </c>
      <c s="31" t="s">
        <v>158</v>
      </c>
      <c s="32">
        <v>130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25.5">
      <c r="A66" s="35" t="s">
        <v>50</v>
      </c>
      <c r="E66" s="36" t="s">
        <v>159</v>
      </c>
    </row>
    <row r="67" spans="1:5" ht="12.75">
      <c r="A67" s="39" t="s">
        <v>52</v>
      </c>
      <c r="E67" s="38" t="s">
        <v>826</v>
      </c>
    </row>
    <row r="68" spans="1:16" ht="12.75">
      <c r="A68" s="25" t="s">
        <v>45</v>
      </c>
      <c s="29" t="s">
        <v>155</v>
      </c>
      <c s="29" t="s">
        <v>167</v>
      </c>
      <c s="25" t="s">
        <v>47</v>
      </c>
      <c s="30" t="s">
        <v>169</v>
      </c>
      <c s="31" t="s">
        <v>49</v>
      </c>
      <c s="32">
        <v>5604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827</v>
      </c>
    </row>
    <row r="70" spans="1:5" ht="12.75">
      <c r="A70" s="39" t="s">
        <v>52</v>
      </c>
      <c r="E70" s="38" t="s">
        <v>828</v>
      </c>
    </row>
    <row r="71" spans="1:16" ht="25.5">
      <c r="A71" s="25" t="s">
        <v>45</v>
      </c>
      <c s="29" t="s">
        <v>161</v>
      </c>
      <c s="29" t="s">
        <v>177</v>
      </c>
      <c s="25" t="s">
        <v>47</v>
      </c>
      <c s="30" t="s">
        <v>178</v>
      </c>
      <c s="31" t="s">
        <v>49</v>
      </c>
      <c s="32">
        <v>11208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829</v>
      </c>
    </row>
    <row r="73" spans="1:5" ht="12.75">
      <c r="A73" s="37" t="s">
        <v>52</v>
      </c>
      <c r="E73" s="38" t="s">
        <v>830</v>
      </c>
    </row>
    <row r="74" spans="1:18" ht="12.75" customHeight="1">
      <c r="A74" s="6" t="s">
        <v>43</v>
      </c>
      <c s="6"/>
      <c s="42" t="s">
        <v>35</v>
      </c>
      <c s="6"/>
      <c s="27" t="s">
        <v>205</v>
      </c>
      <c s="6"/>
      <c s="6"/>
      <c s="6"/>
      <c s="43">
        <f>0+Q74</f>
      </c>
      <c r="O74">
        <f>0+R74</f>
      </c>
      <c r="Q74">
        <f>0+I75+I78+I81+I84+I87+I90+I93+I96+I99+I102</f>
      </c>
      <c>
        <f>0+O75+O78+O81+O84+O87+O90+O93+O96+O99+O102</f>
      </c>
    </row>
    <row r="75" spans="1:16" ht="12.75">
      <c r="A75" s="25" t="s">
        <v>45</v>
      </c>
      <c s="29" t="s">
        <v>166</v>
      </c>
      <c s="29" t="s">
        <v>585</v>
      </c>
      <c s="25" t="s">
        <v>47</v>
      </c>
      <c s="30" t="s">
        <v>586</v>
      </c>
      <c s="31" t="s">
        <v>49</v>
      </c>
      <c s="32">
        <v>4160.5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25.5">
      <c r="A76" s="35" t="s">
        <v>50</v>
      </c>
      <c r="E76" s="36" t="s">
        <v>587</v>
      </c>
    </row>
    <row r="77" spans="1:5" ht="12.75">
      <c r="A77" s="39" t="s">
        <v>52</v>
      </c>
      <c r="E77" s="38" t="s">
        <v>831</v>
      </c>
    </row>
    <row r="78" spans="1:16" ht="12.75">
      <c r="A78" s="25" t="s">
        <v>45</v>
      </c>
      <c s="29" t="s">
        <v>172</v>
      </c>
      <c s="29" t="s">
        <v>212</v>
      </c>
      <c s="25" t="s">
        <v>47</v>
      </c>
      <c s="30" t="s">
        <v>213</v>
      </c>
      <c s="31" t="s">
        <v>49</v>
      </c>
      <c s="32">
        <v>152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214</v>
      </c>
    </row>
    <row r="80" spans="1:5" ht="12.75">
      <c r="A80" s="39" t="s">
        <v>52</v>
      </c>
      <c r="E80" s="38" t="s">
        <v>832</v>
      </c>
    </row>
    <row r="81" spans="1:16" ht="12.75">
      <c r="A81" s="25" t="s">
        <v>45</v>
      </c>
      <c s="29" t="s">
        <v>176</v>
      </c>
      <c s="29" t="s">
        <v>595</v>
      </c>
      <c s="25" t="s">
        <v>47</v>
      </c>
      <c s="30" t="s">
        <v>596</v>
      </c>
      <c s="31" t="s">
        <v>49</v>
      </c>
      <c s="32">
        <v>4474.5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25.5">
      <c r="A82" s="35" t="s">
        <v>50</v>
      </c>
      <c r="E82" s="36" t="s">
        <v>597</v>
      </c>
    </row>
    <row r="83" spans="1:5" ht="12.75">
      <c r="A83" s="39" t="s">
        <v>52</v>
      </c>
      <c r="E83" s="38" t="s">
        <v>833</v>
      </c>
    </row>
    <row r="84" spans="1:16" ht="12.75">
      <c r="A84" s="25" t="s">
        <v>45</v>
      </c>
      <c s="29" t="s">
        <v>181</v>
      </c>
      <c s="29" t="s">
        <v>222</v>
      </c>
      <c s="25" t="s">
        <v>47</v>
      </c>
      <c s="30" t="s">
        <v>223</v>
      </c>
      <c s="31" t="s">
        <v>79</v>
      </c>
      <c s="32">
        <v>88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50</v>
      </c>
      <c r="E85" s="36" t="s">
        <v>47</v>
      </c>
    </row>
    <row r="86" spans="1:5" ht="12.75">
      <c r="A86" s="39" t="s">
        <v>52</v>
      </c>
      <c r="E86" s="38" t="s">
        <v>834</v>
      </c>
    </row>
    <row r="87" spans="1:16" ht="12.75">
      <c r="A87" s="25" t="s">
        <v>45</v>
      </c>
      <c s="29" t="s">
        <v>184</v>
      </c>
      <c s="29" t="s">
        <v>226</v>
      </c>
      <c s="25" t="s">
        <v>47</v>
      </c>
      <c s="30" t="s">
        <v>227</v>
      </c>
      <c s="31" t="s">
        <v>49</v>
      </c>
      <c s="32">
        <v>4121.25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25.5">
      <c r="A88" s="35" t="s">
        <v>50</v>
      </c>
      <c r="E88" s="36" t="s">
        <v>228</v>
      </c>
    </row>
    <row r="89" spans="1:5" ht="12.75">
      <c r="A89" s="39" t="s">
        <v>52</v>
      </c>
      <c r="E89" s="38" t="s">
        <v>835</v>
      </c>
    </row>
    <row r="90" spans="1:16" ht="12.75">
      <c r="A90" s="25" t="s">
        <v>45</v>
      </c>
      <c s="29" t="s">
        <v>189</v>
      </c>
      <c s="29" t="s">
        <v>605</v>
      </c>
      <c s="25" t="s">
        <v>47</v>
      </c>
      <c s="30" t="s">
        <v>606</v>
      </c>
      <c s="31" t="s">
        <v>49</v>
      </c>
      <c s="32">
        <v>4003.5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25.5">
      <c r="A91" s="35" t="s">
        <v>50</v>
      </c>
      <c r="E91" s="36" t="s">
        <v>607</v>
      </c>
    </row>
    <row r="92" spans="1:5" ht="12.75">
      <c r="A92" s="39" t="s">
        <v>52</v>
      </c>
      <c r="E92" s="38" t="s">
        <v>836</v>
      </c>
    </row>
    <row r="93" spans="1:16" ht="12.75">
      <c r="A93" s="25" t="s">
        <v>45</v>
      </c>
      <c s="29" t="s">
        <v>193</v>
      </c>
      <c s="29" t="s">
        <v>609</v>
      </c>
      <c s="25" t="s">
        <v>47</v>
      </c>
      <c s="30" t="s">
        <v>610</v>
      </c>
      <c s="31" t="s">
        <v>49</v>
      </c>
      <c s="32">
        <v>3925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50</v>
      </c>
      <c r="E94" s="36" t="s">
        <v>611</v>
      </c>
    </row>
    <row r="95" spans="1:5" ht="12.75">
      <c r="A95" s="39" t="s">
        <v>52</v>
      </c>
      <c r="E95" s="38" t="s">
        <v>837</v>
      </c>
    </row>
    <row r="96" spans="1:16" ht="12.75">
      <c r="A96" s="25" t="s">
        <v>45</v>
      </c>
      <c s="29" t="s">
        <v>197</v>
      </c>
      <c s="29" t="s">
        <v>613</v>
      </c>
      <c s="25" t="s">
        <v>47</v>
      </c>
      <c s="30" t="s">
        <v>614</v>
      </c>
      <c s="31" t="s">
        <v>49</v>
      </c>
      <c s="32">
        <v>4023.125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25.5">
      <c r="A97" s="35" t="s">
        <v>50</v>
      </c>
      <c r="E97" s="36" t="s">
        <v>615</v>
      </c>
    </row>
    <row r="98" spans="1:5" ht="12.75">
      <c r="A98" s="39" t="s">
        <v>52</v>
      </c>
      <c r="E98" s="38" t="s">
        <v>838</v>
      </c>
    </row>
    <row r="99" spans="1:16" ht="12.75">
      <c r="A99" s="25" t="s">
        <v>45</v>
      </c>
      <c s="29" t="s">
        <v>201</v>
      </c>
      <c s="29" t="s">
        <v>255</v>
      </c>
      <c s="25" t="s">
        <v>47</v>
      </c>
      <c s="30" t="s">
        <v>256</v>
      </c>
      <c s="31" t="s">
        <v>49</v>
      </c>
      <c s="32">
        <v>137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621</v>
      </c>
    </row>
    <row r="101" spans="1:5" ht="12.75">
      <c r="A101" s="39" t="s">
        <v>52</v>
      </c>
      <c r="E101" s="38" t="s">
        <v>839</v>
      </c>
    </row>
    <row r="102" spans="1:16" ht="25.5">
      <c r="A102" s="25" t="s">
        <v>45</v>
      </c>
      <c s="29" t="s">
        <v>206</v>
      </c>
      <c s="29" t="s">
        <v>515</v>
      </c>
      <c s="25" t="s">
        <v>47</v>
      </c>
      <c s="30" t="s">
        <v>516</v>
      </c>
      <c s="31" t="s">
        <v>49</v>
      </c>
      <c s="32">
        <v>15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517</v>
      </c>
    </row>
    <row r="104" spans="1:5" ht="12.75">
      <c r="A104" s="37" t="s">
        <v>52</v>
      </c>
      <c r="E104" s="38" t="s">
        <v>840</v>
      </c>
    </row>
    <row r="105" spans="1:18" ht="12.75" customHeight="1">
      <c r="A105" s="6" t="s">
        <v>43</v>
      </c>
      <c s="6"/>
      <c s="42" t="s">
        <v>100</v>
      </c>
      <c s="6"/>
      <c s="27" t="s">
        <v>258</v>
      </c>
      <c s="6"/>
      <c s="6"/>
      <c s="6"/>
      <c s="43">
        <f>0+Q105</f>
      </c>
      <c r="O105">
        <f>0+R105</f>
      </c>
      <c r="Q105">
        <f>0+I106</f>
      </c>
      <c>
        <f>0+O106</f>
      </c>
    </row>
    <row r="106" spans="1:16" ht="12.75">
      <c r="A106" s="25" t="s">
        <v>45</v>
      </c>
      <c s="29" t="s">
        <v>211</v>
      </c>
      <c s="29" t="s">
        <v>264</v>
      </c>
      <c s="25" t="s">
        <v>47</v>
      </c>
      <c s="30" t="s">
        <v>265</v>
      </c>
      <c s="31" t="s">
        <v>56</v>
      </c>
      <c s="32">
        <v>2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266</v>
      </c>
    </row>
    <row r="108" spans="1:5" ht="12.75">
      <c r="A108" s="37" t="s">
        <v>52</v>
      </c>
      <c r="E108" s="38" t="s">
        <v>841</v>
      </c>
    </row>
    <row r="109" spans="1:18" ht="12.75" customHeight="1">
      <c r="A109" s="6" t="s">
        <v>43</v>
      </c>
      <c s="6"/>
      <c s="42" t="s">
        <v>40</v>
      </c>
      <c s="6"/>
      <c s="27" t="s">
        <v>282</v>
      </c>
      <c s="6"/>
      <c s="6"/>
      <c s="6"/>
      <c s="43">
        <f>0+Q109</f>
      </c>
      <c r="O109">
        <f>0+R109</f>
      </c>
      <c r="Q109">
        <f>0+I110+I113+I116+I119+I122+I125</f>
      </c>
      <c>
        <f>0+O110+O113+O116+O119+O122+O125</f>
      </c>
    </row>
    <row r="110" spans="1:16" ht="12.75">
      <c r="A110" s="25" t="s">
        <v>45</v>
      </c>
      <c s="29" t="s">
        <v>216</v>
      </c>
      <c s="29" t="s">
        <v>625</v>
      </c>
      <c s="25" t="s">
        <v>47</v>
      </c>
      <c s="30" t="s">
        <v>626</v>
      </c>
      <c s="31" t="s">
        <v>158</v>
      </c>
      <c s="32">
        <v>74</v>
      </c>
      <c s="33">
        <v>0</v>
      </c>
      <c s="34">
        <f>ROUND(ROUND(H110,2)*ROUND(G110,3),2)</f>
      </c>
      <c r="O110">
        <f>(I110*21)/100</f>
      </c>
      <c t="s">
        <v>23</v>
      </c>
    </row>
    <row r="111" spans="1:5" ht="12.75">
      <c r="A111" s="35" t="s">
        <v>50</v>
      </c>
      <c r="E111" s="36" t="s">
        <v>47</v>
      </c>
    </row>
    <row r="112" spans="1:5" ht="12.75">
      <c r="A112" s="39" t="s">
        <v>52</v>
      </c>
      <c r="E112" s="38" t="s">
        <v>842</v>
      </c>
    </row>
    <row r="113" spans="1:16" ht="12.75">
      <c r="A113" s="25" t="s">
        <v>45</v>
      </c>
      <c s="29" t="s">
        <v>221</v>
      </c>
      <c s="29" t="s">
        <v>289</v>
      </c>
      <c s="25" t="s">
        <v>47</v>
      </c>
      <c s="30" t="s">
        <v>290</v>
      </c>
      <c s="31" t="s">
        <v>158</v>
      </c>
      <c s="32">
        <v>70</v>
      </c>
      <c s="33">
        <v>0</v>
      </c>
      <c s="34">
        <f>ROUND(ROUND(H113,2)*ROUND(G113,3),2)</f>
      </c>
      <c r="O113">
        <f>(I113*21)/100</f>
      </c>
      <c t="s">
        <v>23</v>
      </c>
    </row>
    <row r="114" spans="1:5" ht="12.75">
      <c r="A114" s="35" t="s">
        <v>50</v>
      </c>
      <c r="E114" s="36" t="s">
        <v>47</v>
      </c>
    </row>
    <row r="115" spans="1:5" ht="12.75">
      <c r="A115" s="39" t="s">
        <v>52</v>
      </c>
      <c r="E115" s="38" t="s">
        <v>843</v>
      </c>
    </row>
    <row r="116" spans="1:16" ht="12.75">
      <c r="A116" s="25" t="s">
        <v>45</v>
      </c>
      <c s="29" t="s">
        <v>225</v>
      </c>
      <c s="29" t="s">
        <v>522</v>
      </c>
      <c s="25" t="s">
        <v>47</v>
      </c>
      <c s="30" t="s">
        <v>523</v>
      </c>
      <c s="31" t="s">
        <v>158</v>
      </c>
      <c s="32">
        <v>19</v>
      </c>
      <c s="33">
        <v>0</v>
      </c>
      <c s="34">
        <f>ROUND(ROUND(H116,2)*ROUND(G116,3),2)</f>
      </c>
      <c r="O116">
        <f>(I116*21)/100</f>
      </c>
      <c t="s">
        <v>23</v>
      </c>
    </row>
    <row r="117" spans="1:5" ht="12.75">
      <c r="A117" s="35" t="s">
        <v>50</v>
      </c>
      <c r="E117" s="36" t="s">
        <v>291</v>
      </c>
    </row>
    <row r="118" spans="1:5" ht="12.75">
      <c r="A118" s="39" t="s">
        <v>52</v>
      </c>
      <c r="E118" s="38" t="s">
        <v>557</v>
      </c>
    </row>
    <row r="119" spans="1:16" ht="12.75">
      <c r="A119" s="25" t="s">
        <v>45</v>
      </c>
      <c s="29" t="s">
        <v>230</v>
      </c>
      <c s="29" t="s">
        <v>294</v>
      </c>
      <c s="25" t="s">
        <v>47</v>
      </c>
      <c s="30" t="s">
        <v>295</v>
      </c>
      <c s="31" t="s">
        <v>158</v>
      </c>
      <c s="32">
        <v>15</v>
      </c>
      <c s="33">
        <v>0</v>
      </c>
      <c s="34">
        <f>ROUND(ROUND(H119,2)*ROUND(G119,3),2)</f>
      </c>
      <c r="O119">
        <f>(I119*21)/100</f>
      </c>
      <c t="s">
        <v>23</v>
      </c>
    </row>
    <row r="120" spans="1:5" ht="12.75">
      <c r="A120" s="35" t="s">
        <v>50</v>
      </c>
      <c r="E120" s="36" t="s">
        <v>47</v>
      </c>
    </row>
    <row r="121" spans="1:5" ht="12.75">
      <c r="A121" s="39" t="s">
        <v>52</v>
      </c>
      <c r="E121" s="38" t="s">
        <v>844</v>
      </c>
    </row>
    <row r="122" spans="1:16" ht="12.75">
      <c r="A122" s="25" t="s">
        <v>45</v>
      </c>
      <c s="29" t="s">
        <v>235</v>
      </c>
      <c s="29" t="s">
        <v>634</v>
      </c>
      <c s="25" t="s">
        <v>47</v>
      </c>
      <c s="30" t="s">
        <v>635</v>
      </c>
      <c s="31" t="s">
        <v>158</v>
      </c>
      <c s="32">
        <v>70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02">
      <c r="A123" s="35" t="s">
        <v>50</v>
      </c>
      <c r="E123" s="36" t="s">
        <v>636</v>
      </c>
    </row>
    <row r="124" spans="1:5" ht="38.25">
      <c r="A124" s="39" t="s">
        <v>52</v>
      </c>
      <c r="E124" s="38" t="s">
        <v>845</v>
      </c>
    </row>
    <row r="125" spans="1:16" ht="12.75">
      <c r="A125" s="25" t="s">
        <v>45</v>
      </c>
      <c s="29" t="s">
        <v>240</v>
      </c>
      <c s="29" t="s">
        <v>298</v>
      </c>
      <c s="25" t="s">
        <v>47</v>
      </c>
      <c s="30" t="s">
        <v>299</v>
      </c>
      <c s="31" t="s">
        <v>158</v>
      </c>
      <c s="32">
        <v>210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300</v>
      </c>
    </row>
    <row r="127" spans="1:5" ht="12.75">
      <c r="A127" s="37" t="s">
        <v>52</v>
      </c>
      <c r="E127" s="38" t="s">
        <v>846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0+O8+O12+O19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847</v>
      </c>
      <c s="40">
        <f>0+I8+I12+I19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847</v>
      </c>
      <c s="6"/>
      <c s="18" t="s">
        <v>848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323</v>
      </c>
      <c s="25" t="s">
        <v>47</v>
      </c>
      <c s="30" t="s">
        <v>324</v>
      </c>
      <c s="31" t="s">
        <v>49</v>
      </c>
      <c s="32">
        <v>60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7" t="s">
        <v>52</v>
      </c>
      <c r="E11" s="38" t="s">
        <v>849</v>
      </c>
    </row>
    <row r="12" spans="1:18" ht="12.75" customHeight="1">
      <c r="A12" s="6" t="s">
        <v>43</v>
      </c>
      <c s="6"/>
      <c s="42" t="s">
        <v>35</v>
      </c>
      <c s="6"/>
      <c s="27" t="s">
        <v>205</v>
      </c>
      <c s="6"/>
      <c s="6"/>
      <c s="6"/>
      <c s="43">
        <f>0+Q12</f>
      </c>
      <c r="O12">
        <f>0+R12</f>
      </c>
      <c r="Q12">
        <f>0+I13+I16</f>
      </c>
      <c>
        <f>0+O13+O16</f>
      </c>
    </row>
    <row r="13" spans="1:16" ht="12.75">
      <c r="A13" s="25" t="s">
        <v>45</v>
      </c>
      <c s="29" t="s">
        <v>23</v>
      </c>
      <c s="29" t="s">
        <v>212</v>
      </c>
      <c s="25" t="s">
        <v>47</v>
      </c>
      <c s="30" t="s">
        <v>213</v>
      </c>
      <c s="31" t="s">
        <v>49</v>
      </c>
      <c s="32">
        <v>60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12.75">
      <c r="A14" s="35" t="s">
        <v>50</v>
      </c>
      <c r="E14" s="36" t="s">
        <v>593</v>
      </c>
    </row>
    <row r="15" spans="1:5" ht="12.75">
      <c r="A15" s="39" t="s">
        <v>52</v>
      </c>
      <c r="E15" s="38" t="s">
        <v>850</v>
      </c>
    </row>
    <row r="16" spans="1:16" ht="12.75">
      <c r="A16" s="25" t="s">
        <v>45</v>
      </c>
      <c s="29" t="s">
        <v>22</v>
      </c>
      <c s="29" t="s">
        <v>255</v>
      </c>
      <c s="25" t="s">
        <v>47</v>
      </c>
      <c s="30" t="s">
        <v>256</v>
      </c>
      <c s="31" t="s">
        <v>49</v>
      </c>
      <c s="32">
        <v>60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621</v>
      </c>
    </row>
    <row r="18" spans="1:5" ht="12.75">
      <c r="A18" s="37" t="s">
        <v>52</v>
      </c>
      <c r="E18" s="38" t="s">
        <v>850</v>
      </c>
    </row>
    <row r="19" spans="1:18" ht="12.75" customHeight="1">
      <c r="A19" s="6" t="s">
        <v>43</v>
      </c>
      <c s="6"/>
      <c s="42" t="s">
        <v>40</v>
      </c>
      <c s="6"/>
      <c s="27" t="s">
        <v>282</v>
      </c>
      <c s="6"/>
      <c s="6"/>
      <c s="6"/>
      <c s="43">
        <f>0+Q19</f>
      </c>
      <c r="O19">
        <f>0+R19</f>
      </c>
      <c r="Q19">
        <f>0+I20</f>
      </c>
      <c>
        <f>0+O20</f>
      </c>
    </row>
    <row r="20" spans="1:16" ht="12.75">
      <c r="A20" s="25" t="s">
        <v>45</v>
      </c>
      <c s="29" t="s">
        <v>33</v>
      </c>
      <c s="29" t="s">
        <v>289</v>
      </c>
      <c s="25" t="s">
        <v>47</v>
      </c>
      <c s="30" t="s">
        <v>290</v>
      </c>
      <c s="31" t="s">
        <v>158</v>
      </c>
      <c s="32">
        <v>58</v>
      </c>
      <c s="33">
        <v>0</v>
      </c>
      <c s="34">
        <f>ROUND(ROUND(H20,2)*ROUND(G20,3),2)</f>
      </c>
      <c r="O20">
        <f>(I20*21)/100</f>
      </c>
      <c t="s">
        <v>23</v>
      </c>
    </row>
    <row r="21" spans="1:5" ht="12.75">
      <c r="A21" s="35" t="s">
        <v>50</v>
      </c>
      <c r="E21" s="36" t="s">
        <v>745</v>
      </c>
    </row>
    <row r="22" spans="1:5" ht="12.75">
      <c r="A22" s="37" t="s">
        <v>52</v>
      </c>
      <c r="E22" s="38" t="s">
        <v>851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0+O8+O12+O61+O74+O96+O100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852</v>
      </c>
      <c s="40">
        <f>0+I8+I12+I61+I74+I96+I100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852</v>
      </c>
      <c s="6"/>
      <c s="18" t="s">
        <v>853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295.38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854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0+I13+I16+I19+I22+I25+I28+I31+I34+I37+I40+I43+I46+I49+I52+I55+I58</f>
      </c>
      <c>
        <f>0+O13+O16+O19+O22+O25+O28+O31+O34+O37+O40+O43+O46+O49+O52+O55+O58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62.81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12.75">
      <c r="A15" s="39" t="s">
        <v>52</v>
      </c>
      <c r="E15" s="38" t="s">
        <v>855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114.2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25.5">
      <c r="A18" s="39" t="s">
        <v>52</v>
      </c>
      <c r="E18" s="38" t="s">
        <v>856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74.23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12.75">
      <c r="A21" s="39" t="s">
        <v>52</v>
      </c>
      <c r="E21" s="38" t="s">
        <v>857</v>
      </c>
    </row>
    <row r="22" spans="1:16" ht="12.75">
      <c r="A22" s="25" t="s">
        <v>45</v>
      </c>
      <c s="29" t="s">
        <v>35</v>
      </c>
      <c s="29" t="s">
        <v>92</v>
      </c>
      <c s="25" t="s">
        <v>47</v>
      </c>
      <c s="30" t="s">
        <v>93</v>
      </c>
      <c s="31" t="s">
        <v>79</v>
      </c>
      <c s="32">
        <v>1125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89.25">
      <c r="A23" s="35" t="s">
        <v>50</v>
      </c>
      <c r="E23" s="36" t="s">
        <v>94</v>
      </c>
    </row>
    <row r="24" spans="1:5" ht="12.75">
      <c r="A24" s="39" t="s">
        <v>52</v>
      </c>
      <c r="E24" s="38" t="s">
        <v>858</v>
      </c>
    </row>
    <row r="25" spans="1:16" ht="12.75">
      <c r="A25" s="25" t="s">
        <v>45</v>
      </c>
      <c s="29" t="s">
        <v>37</v>
      </c>
      <c s="29" t="s">
        <v>97</v>
      </c>
      <c s="25" t="s">
        <v>47</v>
      </c>
      <c s="30" t="s">
        <v>98</v>
      </c>
      <c s="31" t="s">
        <v>79</v>
      </c>
      <c s="32">
        <v>1125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99</v>
      </c>
    </row>
    <row r="27" spans="1:5" ht="12.75">
      <c r="A27" s="39" t="s">
        <v>52</v>
      </c>
      <c r="E27" s="38" t="s">
        <v>858</v>
      </c>
    </row>
    <row r="28" spans="1:16" ht="12.75">
      <c r="A28" s="25" t="s">
        <v>45</v>
      </c>
      <c s="29" t="s">
        <v>96</v>
      </c>
      <c s="29" t="s">
        <v>101</v>
      </c>
      <c s="25" t="s">
        <v>47</v>
      </c>
      <c s="30" t="s">
        <v>102</v>
      </c>
      <c s="31" t="s">
        <v>79</v>
      </c>
      <c s="32">
        <v>821.1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103</v>
      </c>
    </row>
    <row r="30" spans="1:5" ht="12.75">
      <c r="A30" s="39" t="s">
        <v>52</v>
      </c>
      <c r="E30" s="38" t="s">
        <v>859</v>
      </c>
    </row>
    <row r="31" spans="1:16" ht="12.75">
      <c r="A31" s="25" t="s">
        <v>45</v>
      </c>
      <c s="29" t="s">
        <v>100</v>
      </c>
      <c s="29" t="s">
        <v>105</v>
      </c>
      <c s="25" t="s">
        <v>47</v>
      </c>
      <c s="30" t="s">
        <v>106</v>
      </c>
      <c s="31" t="s">
        <v>79</v>
      </c>
      <c s="32">
        <v>144.9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107</v>
      </c>
    </row>
    <row r="33" spans="1:5" ht="12.75">
      <c r="A33" s="39" t="s">
        <v>52</v>
      </c>
      <c r="E33" s="38" t="s">
        <v>860</v>
      </c>
    </row>
    <row r="34" spans="1:16" ht="12.75">
      <c r="A34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79</v>
      </c>
      <c s="32">
        <v>136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111</v>
      </c>
    </row>
    <row r="36" spans="1:5" ht="12.75">
      <c r="A36" s="39" t="s">
        <v>52</v>
      </c>
      <c r="E36" s="38" t="s">
        <v>861</v>
      </c>
    </row>
    <row r="37" spans="1:16" ht="12.75">
      <c r="A37" s="25" t="s">
        <v>45</v>
      </c>
      <c s="29" t="s">
        <v>42</v>
      </c>
      <c s="29" t="s">
        <v>114</v>
      </c>
      <c s="25" t="s">
        <v>47</v>
      </c>
      <c s="30" t="s">
        <v>115</v>
      </c>
      <c s="31" t="s">
        <v>79</v>
      </c>
      <c s="32">
        <v>251.24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63.75">
      <c r="A39" s="39" t="s">
        <v>52</v>
      </c>
      <c r="E39" s="38" t="s">
        <v>862</v>
      </c>
    </row>
    <row r="40" spans="1:16" ht="12.75">
      <c r="A40" s="25" t="s">
        <v>45</v>
      </c>
      <c s="29" t="s">
        <v>113</v>
      </c>
      <c s="29" t="s">
        <v>118</v>
      </c>
      <c s="25" t="s">
        <v>47</v>
      </c>
      <c s="30" t="s">
        <v>119</v>
      </c>
      <c s="31" t="s">
        <v>79</v>
      </c>
      <c s="32">
        <v>656.2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51">
      <c r="A41" s="35" t="s">
        <v>50</v>
      </c>
      <c r="E41" s="36" t="s">
        <v>120</v>
      </c>
    </row>
    <row r="42" spans="1:5" ht="12.75">
      <c r="A42" s="39" t="s">
        <v>52</v>
      </c>
      <c r="E42" s="38" t="s">
        <v>863</v>
      </c>
    </row>
    <row r="43" spans="1:16" ht="12.75">
      <c r="A43" s="25" t="s">
        <v>45</v>
      </c>
      <c s="29" t="s">
        <v>117</v>
      </c>
      <c s="29" t="s">
        <v>123</v>
      </c>
      <c s="25" t="s">
        <v>47</v>
      </c>
      <c s="30" t="s">
        <v>124</v>
      </c>
      <c s="31" t="s">
        <v>79</v>
      </c>
      <c s="32">
        <v>144.9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864</v>
      </c>
    </row>
    <row r="46" spans="1:16" ht="12.75">
      <c r="A46" s="25" t="s">
        <v>45</v>
      </c>
      <c s="29" t="s">
        <v>122</v>
      </c>
      <c s="29" t="s">
        <v>127</v>
      </c>
      <c s="25" t="s">
        <v>47</v>
      </c>
      <c s="30" t="s">
        <v>128</v>
      </c>
      <c s="31" t="s">
        <v>79</v>
      </c>
      <c s="32">
        <v>139.8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129</v>
      </c>
    </row>
    <row r="48" spans="1:5" ht="12.75">
      <c r="A48" s="39" t="s">
        <v>52</v>
      </c>
      <c r="E48" s="38" t="s">
        <v>865</v>
      </c>
    </row>
    <row r="49" spans="1:16" ht="12.75">
      <c r="A49" s="25" t="s">
        <v>45</v>
      </c>
      <c s="29" t="s">
        <v>126</v>
      </c>
      <c s="29" t="s">
        <v>132</v>
      </c>
      <c s="25" t="s">
        <v>47</v>
      </c>
      <c s="30" t="s">
        <v>133</v>
      </c>
      <c s="31" t="s">
        <v>79</v>
      </c>
      <c s="32">
        <v>136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9" t="s">
        <v>52</v>
      </c>
      <c r="E51" s="38" t="s">
        <v>866</v>
      </c>
    </row>
    <row r="52" spans="1:16" ht="12.75">
      <c r="A52" s="25" t="s">
        <v>45</v>
      </c>
      <c s="29" t="s">
        <v>131</v>
      </c>
      <c s="29" t="s">
        <v>136</v>
      </c>
      <c s="25" t="s">
        <v>47</v>
      </c>
      <c s="30" t="s">
        <v>137</v>
      </c>
      <c s="31" t="s">
        <v>49</v>
      </c>
      <c s="32">
        <v>2380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383</v>
      </c>
    </row>
    <row r="54" spans="1:5" ht="25.5">
      <c r="A54" s="39" t="s">
        <v>52</v>
      </c>
      <c r="E54" s="38" t="s">
        <v>867</v>
      </c>
    </row>
    <row r="55" spans="1:16" ht="12.75">
      <c r="A55" s="25" t="s">
        <v>45</v>
      </c>
      <c s="29" t="s">
        <v>135</v>
      </c>
      <c s="29" t="s">
        <v>140</v>
      </c>
      <c s="25" t="s">
        <v>47</v>
      </c>
      <c s="30" t="s">
        <v>141</v>
      </c>
      <c s="31" t="s">
        <v>79</v>
      </c>
      <c s="32">
        <v>357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25.5">
      <c r="A56" s="35" t="s">
        <v>50</v>
      </c>
      <c r="E56" s="36" t="s">
        <v>142</v>
      </c>
    </row>
    <row r="57" spans="1:5" ht="12.75">
      <c r="A57" s="39" t="s">
        <v>52</v>
      </c>
      <c r="E57" s="38" t="s">
        <v>868</v>
      </c>
    </row>
    <row r="58" spans="1:16" ht="12.75">
      <c r="A58" s="25" t="s">
        <v>45</v>
      </c>
      <c s="29" t="s">
        <v>139</v>
      </c>
      <c s="29" t="s">
        <v>145</v>
      </c>
      <c s="25" t="s">
        <v>47</v>
      </c>
      <c s="30" t="s">
        <v>146</v>
      </c>
      <c s="31" t="s">
        <v>49</v>
      </c>
      <c s="32">
        <v>2380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51">
      <c r="A59" s="35" t="s">
        <v>50</v>
      </c>
      <c r="E59" s="36" t="s">
        <v>147</v>
      </c>
    </row>
    <row r="60" spans="1:5" ht="12.75">
      <c r="A60" s="37" t="s">
        <v>52</v>
      </c>
      <c r="E60" s="38" t="s">
        <v>869</v>
      </c>
    </row>
    <row r="61" spans="1:18" ht="12.75" customHeight="1">
      <c r="A61" s="6" t="s">
        <v>43</v>
      </c>
      <c s="6"/>
      <c s="42" t="s">
        <v>23</v>
      </c>
      <c s="6"/>
      <c s="27" t="s">
        <v>149</v>
      </c>
      <c s="6"/>
      <c s="6"/>
      <c s="6"/>
      <c s="43">
        <f>0+Q61</f>
      </c>
      <c r="O61">
        <f>0+R61</f>
      </c>
      <c r="Q61">
        <f>0+I62+I65+I68+I71</f>
      </c>
      <c>
        <f>0+O62+O65+O68+O71</f>
      </c>
    </row>
    <row r="62" spans="1:16" ht="12.75">
      <c r="A62" s="25" t="s">
        <v>45</v>
      </c>
      <c s="29" t="s">
        <v>144</v>
      </c>
      <c s="29" t="s">
        <v>151</v>
      </c>
      <c s="25" t="s">
        <v>47</v>
      </c>
      <c s="30" t="s">
        <v>152</v>
      </c>
      <c s="31" t="s">
        <v>49</v>
      </c>
      <c s="32">
        <v>102.4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153</v>
      </c>
    </row>
    <row r="64" spans="1:5" ht="12.75">
      <c r="A64" s="39" t="s">
        <v>52</v>
      </c>
      <c r="E64" s="38" t="s">
        <v>870</v>
      </c>
    </row>
    <row r="65" spans="1:16" ht="12.75">
      <c r="A65" s="25" t="s">
        <v>45</v>
      </c>
      <c s="29" t="s">
        <v>150</v>
      </c>
      <c s="29" t="s">
        <v>156</v>
      </c>
      <c s="25" t="s">
        <v>47</v>
      </c>
      <c s="30" t="s">
        <v>157</v>
      </c>
      <c s="31" t="s">
        <v>158</v>
      </c>
      <c s="32">
        <v>128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25.5">
      <c r="A66" s="35" t="s">
        <v>50</v>
      </c>
      <c r="E66" s="36" t="s">
        <v>159</v>
      </c>
    </row>
    <row r="67" spans="1:5" ht="12.75">
      <c r="A67" s="39" t="s">
        <v>52</v>
      </c>
      <c r="E67" s="38" t="s">
        <v>871</v>
      </c>
    </row>
    <row r="68" spans="1:16" ht="12.75">
      <c r="A68" s="25" t="s">
        <v>45</v>
      </c>
      <c s="29" t="s">
        <v>155</v>
      </c>
      <c s="29" t="s">
        <v>167</v>
      </c>
      <c s="25" t="s">
        <v>47</v>
      </c>
      <c s="30" t="s">
        <v>169</v>
      </c>
      <c s="31" t="s">
        <v>49</v>
      </c>
      <c s="32">
        <v>2644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827</v>
      </c>
    </row>
    <row r="70" spans="1:5" ht="12.75">
      <c r="A70" s="39" t="s">
        <v>52</v>
      </c>
      <c r="E70" s="38" t="s">
        <v>872</v>
      </c>
    </row>
    <row r="71" spans="1:16" ht="25.5">
      <c r="A71" s="25" t="s">
        <v>45</v>
      </c>
      <c s="29" t="s">
        <v>161</v>
      </c>
      <c s="29" t="s">
        <v>177</v>
      </c>
      <c s="25" t="s">
        <v>47</v>
      </c>
      <c s="30" t="s">
        <v>178</v>
      </c>
      <c s="31" t="s">
        <v>49</v>
      </c>
      <c s="32">
        <v>5288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829</v>
      </c>
    </row>
    <row r="73" spans="1:5" ht="12.75">
      <c r="A73" s="37" t="s">
        <v>52</v>
      </c>
      <c r="E73" s="38" t="s">
        <v>873</v>
      </c>
    </row>
    <row r="74" spans="1:18" ht="12.75" customHeight="1">
      <c r="A74" s="6" t="s">
        <v>43</v>
      </c>
      <c s="6"/>
      <c s="42" t="s">
        <v>35</v>
      </c>
      <c s="6"/>
      <c s="27" t="s">
        <v>205</v>
      </c>
      <c s="6"/>
      <c s="6"/>
      <c s="6"/>
      <c s="43">
        <f>0+Q74</f>
      </c>
      <c r="O74">
        <f>0+R74</f>
      </c>
      <c r="Q74">
        <f>0+I75+I78+I81+I84+I87+I90+I93</f>
      </c>
      <c>
        <f>0+O75+O78+O81+O84+O87+O90+O93</f>
      </c>
    </row>
    <row r="75" spans="1:16" ht="12.75">
      <c r="A75" s="25" t="s">
        <v>45</v>
      </c>
      <c s="29" t="s">
        <v>166</v>
      </c>
      <c s="29" t="s">
        <v>585</v>
      </c>
      <c s="25" t="s">
        <v>47</v>
      </c>
      <c s="30" t="s">
        <v>586</v>
      </c>
      <c s="31" t="s">
        <v>49</v>
      </c>
      <c s="32">
        <v>2544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25.5">
      <c r="A76" s="35" t="s">
        <v>50</v>
      </c>
      <c r="E76" s="36" t="s">
        <v>587</v>
      </c>
    </row>
    <row r="77" spans="1:5" ht="12.75">
      <c r="A77" s="39" t="s">
        <v>52</v>
      </c>
      <c r="E77" s="38" t="s">
        <v>874</v>
      </c>
    </row>
    <row r="78" spans="1:16" ht="12.75">
      <c r="A78" s="25" t="s">
        <v>45</v>
      </c>
      <c s="29" t="s">
        <v>172</v>
      </c>
      <c s="29" t="s">
        <v>595</v>
      </c>
      <c s="25" t="s">
        <v>47</v>
      </c>
      <c s="30" t="s">
        <v>596</v>
      </c>
      <c s="31" t="s">
        <v>49</v>
      </c>
      <c s="32">
        <v>2736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25.5">
      <c r="A79" s="35" t="s">
        <v>50</v>
      </c>
      <c r="E79" s="36" t="s">
        <v>597</v>
      </c>
    </row>
    <row r="80" spans="1:5" ht="12.75">
      <c r="A80" s="39" t="s">
        <v>52</v>
      </c>
      <c r="E80" s="38" t="s">
        <v>875</v>
      </c>
    </row>
    <row r="81" spans="1:16" ht="12.75">
      <c r="A81" s="25" t="s">
        <v>45</v>
      </c>
      <c s="29" t="s">
        <v>176</v>
      </c>
      <c s="29" t="s">
        <v>222</v>
      </c>
      <c s="25" t="s">
        <v>47</v>
      </c>
      <c s="30" t="s">
        <v>223</v>
      </c>
      <c s="31" t="s">
        <v>79</v>
      </c>
      <c s="32">
        <v>57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47</v>
      </c>
    </row>
    <row r="83" spans="1:5" ht="12.75">
      <c r="A83" s="39" t="s">
        <v>52</v>
      </c>
      <c r="E83" s="38" t="s">
        <v>876</v>
      </c>
    </row>
    <row r="84" spans="1:16" ht="12.75">
      <c r="A84" s="25" t="s">
        <v>45</v>
      </c>
      <c s="29" t="s">
        <v>181</v>
      </c>
      <c s="29" t="s">
        <v>226</v>
      </c>
      <c s="25" t="s">
        <v>47</v>
      </c>
      <c s="30" t="s">
        <v>227</v>
      </c>
      <c s="31" t="s">
        <v>49</v>
      </c>
      <c s="32">
        <v>2520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25.5">
      <c r="A85" s="35" t="s">
        <v>50</v>
      </c>
      <c r="E85" s="36" t="s">
        <v>228</v>
      </c>
    </row>
    <row r="86" spans="1:5" ht="12.75">
      <c r="A86" s="39" t="s">
        <v>52</v>
      </c>
      <c r="E86" s="38" t="s">
        <v>877</v>
      </c>
    </row>
    <row r="87" spans="1:16" ht="12.75">
      <c r="A87" s="25" t="s">
        <v>45</v>
      </c>
      <c s="29" t="s">
        <v>184</v>
      </c>
      <c s="29" t="s">
        <v>605</v>
      </c>
      <c s="25" t="s">
        <v>47</v>
      </c>
      <c s="30" t="s">
        <v>606</v>
      </c>
      <c s="31" t="s">
        <v>49</v>
      </c>
      <c s="32">
        <v>2448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25.5">
      <c r="A88" s="35" t="s">
        <v>50</v>
      </c>
      <c r="E88" s="36" t="s">
        <v>607</v>
      </c>
    </row>
    <row r="89" spans="1:5" ht="12.75">
      <c r="A89" s="39" t="s">
        <v>52</v>
      </c>
      <c r="E89" s="38" t="s">
        <v>878</v>
      </c>
    </row>
    <row r="90" spans="1:16" ht="12.75">
      <c r="A90" s="25" t="s">
        <v>45</v>
      </c>
      <c s="29" t="s">
        <v>189</v>
      </c>
      <c s="29" t="s">
        <v>609</v>
      </c>
      <c s="25" t="s">
        <v>47</v>
      </c>
      <c s="30" t="s">
        <v>610</v>
      </c>
      <c s="31" t="s">
        <v>49</v>
      </c>
      <c s="32">
        <v>2400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611</v>
      </c>
    </row>
    <row r="92" spans="1:5" ht="12.75">
      <c r="A92" s="39" t="s">
        <v>52</v>
      </c>
      <c r="E92" s="38" t="s">
        <v>879</v>
      </c>
    </row>
    <row r="93" spans="1:16" ht="12.75">
      <c r="A93" s="25" t="s">
        <v>45</v>
      </c>
      <c s="29" t="s">
        <v>193</v>
      </c>
      <c s="29" t="s">
        <v>613</v>
      </c>
      <c s="25" t="s">
        <v>47</v>
      </c>
      <c s="30" t="s">
        <v>614</v>
      </c>
      <c s="31" t="s">
        <v>49</v>
      </c>
      <c s="32">
        <v>2460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25.5">
      <c r="A94" s="35" t="s">
        <v>50</v>
      </c>
      <c r="E94" s="36" t="s">
        <v>615</v>
      </c>
    </row>
    <row r="95" spans="1:5" ht="12.75">
      <c r="A95" s="37" t="s">
        <v>52</v>
      </c>
      <c r="E95" s="38" t="s">
        <v>880</v>
      </c>
    </row>
    <row r="96" spans="1:18" ht="12.75" customHeight="1">
      <c r="A96" s="6" t="s">
        <v>43</v>
      </c>
      <c s="6"/>
      <c s="42" t="s">
        <v>100</v>
      </c>
      <c s="6"/>
      <c s="27" t="s">
        <v>258</v>
      </c>
      <c s="6"/>
      <c s="6"/>
      <c s="6"/>
      <c s="43">
        <f>0+Q96</f>
      </c>
      <c r="O96">
        <f>0+R96</f>
      </c>
      <c r="Q96">
        <f>0+I97</f>
      </c>
      <c>
        <f>0+O97</f>
      </c>
    </row>
    <row r="97" spans="1:16" ht="12.75">
      <c r="A97" s="25" t="s">
        <v>45</v>
      </c>
      <c s="29" t="s">
        <v>197</v>
      </c>
      <c s="29" t="s">
        <v>264</v>
      </c>
      <c s="25" t="s">
        <v>47</v>
      </c>
      <c s="30" t="s">
        <v>265</v>
      </c>
      <c s="31" t="s">
        <v>56</v>
      </c>
      <c s="32">
        <v>1</v>
      </c>
      <c s="33">
        <v>0</v>
      </c>
      <c s="34">
        <f>ROUND(ROUND(H97,2)*ROUND(G97,3),2)</f>
      </c>
      <c r="O97">
        <f>(I97*21)/100</f>
      </c>
      <c t="s">
        <v>23</v>
      </c>
    </row>
    <row r="98" spans="1:5" ht="12.75">
      <c r="A98" s="35" t="s">
        <v>50</v>
      </c>
      <c r="E98" s="36" t="s">
        <v>266</v>
      </c>
    </row>
    <row r="99" spans="1:5" ht="12.75">
      <c r="A99" s="37" t="s">
        <v>52</v>
      </c>
      <c r="E99" s="38" t="s">
        <v>556</v>
      </c>
    </row>
    <row r="100" spans="1:18" ht="12.75" customHeight="1">
      <c r="A100" s="6" t="s">
        <v>43</v>
      </c>
      <c s="6"/>
      <c s="42" t="s">
        <v>40</v>
      </c>
      <c s="6"/>
      <c s="27" t="s">
        <v>282</v>
      </c>
      <c s="6"/>
      <c s="6"/>
      <c s="6"/>
      <c s="43">
        <f>0+Q100</f>
      </c>
      <c r="O100">
        <f>0+R100</f>
      </c>
      <c r="Q100">
        <f>0+I101+I104</f>
      </c>
      <c>
        <f>0+O101+O104</f>
      </c>
    </row>
    <row r="101" spans="1:16" ht="12.75">
      <c r="A101" s="25" t="s">
        <v>45</v>
      </c>
      <c s="29" t="s">
        <v>201</v>
      </c>
      <c s="29" t="s">
        <v>634</v>
      </c>
      <c s="25" t="s">
        <v>47</v>
      </c>
      <c s="30" t="s">
        <v>635</v>
      </c>
      <c s="31" t="s">
        <v>158</v>
      </c>
      <c s="32">
        <v>15</v>
      </c>
      <c s="33">
        <v>0</v>
      </c>
      <c s="34">
        <f>ROUND(ROUND(H101,2)*ROUND(G101,3),2)</f>
      </c>
      <c r="O101">
        <f>(I101*21)/100</f>
      </c>
      <c t="s">
        <v>23</v>
      </c>
    </row>
    <row r="102" spans="1:5" ht="102">
      <c r="A102" s="35" t="s">
        <v>50</v>
      </c>
      <c r="E102" s="36" t="s">
        <v>636</v>
      </c>
    </row>
    <row r="103" spans="1:5" ht="12.75">
      <c r="A103" s="39" t="s">
        <v>52</v>
      </c>
      <c r="E103" s="38" t="s">
        <v>881</v>
      </c>
    </row>
    <row r="104" spans="1:16" ht="12.75">
      <c r="A104" s="25" t="s">
        <v>45</v>
      </c>
      <c s="29" t="s">
        <v>206</v>
      </c>
      <c s="29" t="s">
        <v>298</v>
      </c>
      <c s="25" t="s">
        <v>47</v>
      </c>
      <c s="30" t="s">
        <v>299</v>
      </c>
      <c s="31" t="s">
        <v>158</v>
      </c>
      <c s="32">
        <v>645</v>
      </c>
      <c s="33">
        <v>0</v>
      </c>
      <c s="34">
        <f>ROUND(ROUND(H104,2)*ROUND(G104,3),2)</f>
      </c>
      <c r="O104">
        <f>(I104*21)/100</f>
      </c>
      <c t="s">
        <v>23</v>
      </c>
    </row>
    <row r="105" spans="1:5" ht="12.75">
      <c r="A105" s="35" t="s">
        <v>50</v>
      </c>
      <c r="E105" s="36" t="s">
        <v>300</v>
      </c>
    </row>
    <row r="106" spans="1:5" ht="12.75">
      <c r="A106" s="37" t="s">
        <v>52</v>
      </c>
      <c r="E106" s="38" t="s">
        <v>882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0+O8+O12+O61+O68+O72+O91+O98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883</v>
      </c>
      <c s="40">
        <f>0+I8+I12+I61+I68+I72+I91+I98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883</v>
      </c>
      <c s="6"/>
      <c s="18" t="s">
        <v>884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994.68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885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0+I13+I16+I19+I22+I25+I28+I31+I34+I37+I40+I43+I46+I49+I52+I55+I58</f>
      </c>
      <c>
        <f>0+O13+O16+O19+O22+O25+O28+O31+O34+O37+O40+O43+O46+O49+O52+O55+O58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21.12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12.75">
      <c r="A15" s="39" t="s">
        <v>52</v>
      </c>
      <c r="E15" s="38" t="s">
        <v>886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38.4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12.75">
      <c r="A18" s="39" t="s">
        <v>52</v>
      </c>
      <c r="E18" s="38" t="s">
        <v>887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24.96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12.75">
      <c r="A21" s="39" t="s">
        <v>52</v>
      </c>
      <c r="E21" s="38" t="s">
        <v>888</v>
      </c>
    </row>
    <row r="22" spans="1:16" ht="12.75">
      <c r="A22" s="25" t="s">
        <v>45</v>
      </c>
      <c s="29" t="s">
        <v>35</v>
      </c>
      <c s="29" t="s">
        <v>92</v>
      </c>
      <c s="25" t="s">
        <v>47</v>
      </c>
      <c s="30" t="s">
        <v>93</v>
      </c>
      <c s="31" t="s">
        <v>79</v>
      </c>
      <c s="32">
        <v>157.5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89.25">
      <c r="A23" s="35" t="s">
        <v>50</v>
      </c>
      <c r="E23" s="36" t="s">
        <v>94</v>
      </c>
    </row>
    <row r="24" spans="1:5" ht="12.75">
      <c r="A24" s="39" t="s">
        <v>52</v>
      </c>
      <c r="E24" s="38" t="s">
        <v>889</v>
      </c>
    </row>
    <row r="25" spans="1:16" ht="12.75">
      <c r="A25" s="25" t="s">
        <v>45</v>
      </c>
      <c s="29" t="s">
        <v>37</v>
      </c>
      <c s="29" t="s">
        <v>97</v>
      </c>
      <c s="25" t="s">
        <v>47</v>
      </c>
      <c s="30" t="s">
        <v>98</v>
      </c>
      <c s="31" t="s">
        <v>79</v>
      </c>
      <c s="32">
        <v>157.5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99</v>
      </c>
    </row>
    <row r="27" spans="1:5" ht="12.75">
      <c r="A27" s="39" t="s">
        <v>52</v>
      </c>
      <c r="E27" s="38" t="s">
        <v>889</v>
      </c>
    </row>
    <row r="28" spans="1:16" ht="12.75">
      <c r="A28" s="25" t="s">
        <v>45</v>
      </c>
      <c s="29" t="s">
        <v>96</v>
      </c>
      <c s="29" t="s">
        <v>101</v>
      </c>
      <c s="25" t="s">
        <v>47</v>
      </c>
      <c s="30" t="s">
        <v>102</v>
      </c>
      <c s="31" t="s">
        <v>79</v>
      </c>
      <c s="32">
        <v>2961.4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103</v>
      </c>
    </row>
    <row r="30" spans="1:5" ht="12.75">
      <c r="A30" s="39" t="s">
        <v>52</v>
      </c>
      <c r="E30" s="38" t="s">
        <v>890</v>
      </c>
    </row>
    <row r="31" spans="1:16" ht="12.75">
      <c r="A31" s="25" t="s">
        <v>45</v>
      </c>
      <c s="29" t="s">
        <v>100</v>
      </c>
      <c s="29" t="s">
        <v>105</v>
      </c>
      <c s="25" t="s">
        <v>47</v>
      </c>
      <c s="30" t="s">
        <v>106</v>
      </c>
      <c s="31" t="s">
        <v>79</v>
      </c>
      <c s="32">
        <v>522.6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107</v>
      </c>
    </row>
    <row r="33" spans="1:5" ht="12.75">
      <c r="A33" s="39" t="s">
        <v>52</v>
      </c>
      <c r="E33" s="38" t="s">
        <v>891</v>
      </c>
    </row>
    <row r="34" spans="1:16" ht="12.75">
      <c r="A34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79</v>
      </c>
      <c s="32">
        <v>49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111</v>
      </c>
    </row>
    <row r="36" spans="1:5" ht="12.75">
      <c r="A36" s="39" t="s">
        <v>52</v>
      </c>
      <c r="E36" s="38" t="s">
        <v>892</v>
      </c>
    </row>
    <row r="37" spans="1:16" ht="12.75">
      <c r="A37" s="25" t="s">
        <v>45</v>
      </c>
      <c s="29" t="s">
        <v>42</v>
      </c>
      <c s="29" t="s">
        <v>114</v>
      </c>
      <c s="25" t="s">
        <v>47</v>
      </c>
      <c s="30" t="s">
        <v>115</v>
      </c>
      <c s="31" t="s">
        <v>79</v>
      </c>
      <c s="32">
        <v>84.48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63.75">
      <c r="A39" s="39" t="s">
        <v>52</v>
      </c>
      <c r="E39" s="38" t="s">
        <v>893</v>
      </c>
    </row>
    <row r="40" spans="1:16" ht="12.75">
      <c r="A40" s="25" t="s">
        <v>45</v>
      </c>
      <c s="29" t="s">
        <v>113</v>
      </c>
      <c s="29" t="s">
        <v>118</v>
      </c>
      <c s="25" t="s">
        <v>47</v>
      </c>
      <c s="30" t="s">
        <v>119</v>
      </c>
      <c s="31" t="s">
        <v>79</v>
      </c>
      <c s="32">
        <v>11.05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51">
      <c r="A41" s="35" t="s">
        <v>50</v>
      </c>
      <c r="E41" s="36" t="s">
        <v>120</v>
      </c>
    </row>
    <row r="42" spans="1:5" ht="12.75">
      <c r="A42" s="39" t="s">
        <v>52</v>
      </c>
      <c r="E42" s="38" t="s">
        <v>894</v>
      </c>
    </row>
    <row r="43" spans="1:16" ht="12.75">
      <c r="A43" s="25" t="s">
        <v>45</v>
      </c>
      <c s="29" t="s">
        <v>117</v>
      </c>
      <c s="29" t="s">
        <v>123</v>
      </c>
      <c s="25" t="s">
        <v>47</v>
      </c>
      <c s="30" t="s">
        <v>124</v>
      </c>
      <c s="31" t="s">
        <v>79</v>
      </c>
      <c s="32">
        <v>522.6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895</v>
      </c>
    </row>
    <row r="46" spans="1:16" ht="12.75">
      <c r="A46" s="25" t="s">
        <v>45</v>
      </c>
      <c s="29" t="s">
        <v>122</v>
      </c>
      <c s="29" t="s">
        <v>127</v>
      </c>
      <c s="25" t="s">
        <v>47</v>
      </c>
      <c s="30" t="s">
        <v>128</v>
      </c>
      <c s="31" t="s">
        <v>79</v>
      </c>
      <c s="32">
        <v>1.95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129</v>
      </c>
    </row>
    <row r="48" spans="1:5" ht="12.75">
      <c r="A48" s="39" t="s">
        <v>52</v>
      </c>
      <c r="E48" s="38" t="s">
        <v>896</v>
      </c>
    </row>
    <row r="49" spans="1:16" ht="12.75">
      <c r="A49" s="25" t="s">
        <v>45</v>
      </c>
      <c s="29" t="s">
        <v>126</v>
      </c>
      <c s="29" t="s">
        <v>132</v>
      </c>
      <c s="25" t="s">
        <v>47</v>
      </c>
      <c s="30" t="s">
        <v>133</v>
      </c>
      <c s="31" t="s">
        <v>79</v>
      </c>
      <c s="32">
        <v>49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9" t="s">
        <v>52</v>
      </c>
      <c r="E51" s="38" t="s">
        <v>897</v>
      </c>
    </row>
    <row r="52" spans="1:16" ht="12.75">
      <c r="A52" s="25" t="s">
        <v>45</v>
      </c>
      <c s="29" t="s">
        <v>131</v>
      </c>
      <c s="29" t="s">
        <v>136</v>
      </c>
      <c s="25" t="s">
        <v>47</v>
      </c>
      <c s="30" t="s">
        <v>137</v>
      </c>
      <c s="31" t="s">
        <v>49</v>
      </c>
      <c s="32">
        <v>1420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383</v>
      </c>
    </row>
    <row r="54" spans="1:5" ht="25.5">
      <c r="A54" s="39" t="s">
        <v>52</v>
      </c>
      <c r="E54" s="38" t="s">
        <v>898</v>
      </c>
    </row>
    <row r="55" spans="1:16" ht="12.75">
      <c r="A55" s="25" t="s">
        <v>45</v>
      </c>
      <c s="29" t="s">
        <v>135</v>
      </c>
      <c s="29" t="s">
        <v>140</v>
      </c>
      <c s="25" t="s">
        <v>47</v>
      </c>
      <c s="30" t="s">
        <v>141</v>
      </c>
      <c s="31" t="s">
        <v>79</v>
      </c>
      <c s="32">
        <v>213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25.5">
      <c r="A56" s="35" t="s">
        <v>50</v>
      </c>
      <c r="E56" s="36" t="s">
        <v>142</v>
      </c>
    </row>
    <row r="57" spans="1:5" ht="12.75">
      <c r="A57" s="39" t="s">
        <v>52</v>
      </c>
      <c r="E57" s="38" t="s">
        <v>899</v>
      </c>
    </row>
    <row r="58" spans="1:16" ht="12.75">
      <c r="A58" s="25" t="s">
        <v>45</v>
      </c>
      <c s="29" t="s">
        <v>139</v>
      </c>
      <c s="29" t="s">
        <v>145</v>
      </c>
      <c s="25" t="s">
        <v>47</v>
      </c>
      <c s="30" t="s">
        <v>146</v>
      </c>
      <c s="31" t="s">
        <v>49</v>
      </c>
      <c s="32">
        <v>1420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51">
      <c r="A59" s="35" t="s">
        <v>50</v>
      </c>
      <c r="E59" s="36" t="s">
        <v>147</v>
      </c>
    </row>
    <row r="60" spans="1:5" ht="12.75">
      <c r="A60" s="37" t="s">
        <v>52</v>
      </c>
      <c r="E60" s="38" t="s">
        <v>900</v>
      </c>
    </row>
    <row r="61" spans="1:18" ht="12.75" customHeight="1">
      <c r="A61" s="6" t="s">
        <v>43</v>
      </c>
      <c s="6"/>
      <c s="42" t="s">
        <v>23</v>
      </c>
      <c s="6"/>
      <c s="27" t="s">
        <v>149</v>
      </c>
      <c s="6"/>
      <c s="6"/>
      <c s="6"/>
      <c s="43">
        <f>0+Q61</f>
      </c>
      <c r="O61">
        <f>0+R61</f>
      </c>
      <c r="Q61">
        <f>0+I62+I65</f>
      </c>
      <c>
        <f>0+O62+O65</f>
      </c>
    </row>
    <row r="62" spans="1:16" ht="12.75">
      <c r="A62" s="25" t="s">
        <v>45</v>
      </c>
      <c s="29" t="s">
        <v>144</v>
      </c>
      <c s="29" t="s">
        <v>151</v>
      </c>
      <c s="25" t="s">
        <v>47</v>
      </c>
      <c s="30" t="s">
        <v>152</v>
      </c>
      <c s="31" t="s">
        <v>49</v>
      </c>
      <c s="32">
        <v>160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153</v>
      </c>
    </row>
    <row r="64" spans="1:5" ht="12.75">
      <c r="A64" s="39" t="s">
        <v>52</v>
      </c>
      <c r="E64" s="38" t="s">
        <v>901</v>
      </c>
    </row>
    <row r="65" spans="1:16" ht="12.75">
      <c r="A65" s="25" t="s">
        <v>45</v>
      </c>
      <c s="29" t="s">
        <v>150</v>
      </c>
      <c s="29" t="s">
        <v>156</v>
      </c>
      <c s="25" t="s">
        <v>47</v>
      </c>
      <c s="30" t="s">
        <v>157</v>
      </c>
      <c s="31" t="s">
        <v>158</v>
      </c>
      <c s="32">
        <v>200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25.5">
      <c r="A66" s="35" t="s">
        <v>50</v>
      </c>
      <c r="E66" s="36" t="s">
        <v>159</v>
      </c>
    </row>
    <row r="67" spans="1:5" ht="12.75">
      <c r="A67" s="37" t="s">
        <v>52</v>
      </c>
      <c r="E67" s="38" t="s">
        <v>902</v>
      </c>
    </row>
    <row r="68" spans="1:18" ht="12.75" customHeight="1">
      <c r="A68" s="6" t="s">
        <v>43</v>
      </c>
      <c s="6"/>
      <c s="42" t="s">
        <v>33</v>
      </c>
      <c s="6"/>
      <c s="27" t="s">
        <v>188</v>
      </c>
      <c s="6"/>
      <c s="6"/>
      <c s="6"/>
      <c s="43">
        <f>0+Q68</f>
      </c>
      <c r="O68">
        <f>0+R68</f>
      </c>
      <c r="Q68">
        <f>0+I69</f>
      </c>
      <c>
        <f>0+O69</f>
      </c>
    </row>
    <row r="69" spans="1:16" ht="12.75">
      <c r="A69" s="25" t="s">
        <v>45</v>
      </c>
      <c s="29" t="s">
        <v>155</v>
      </c>
      <c s="29" t="s">
        <v>190</v>
      </c>
      <c s="25" t="s">
        <v>47</v>
      </c>
      <c s="30" t="s">
        <v>191</v>
      </c>
      <c s="31" t="s">
        <v>79</v>
      </c>
      <c s="32">
        <v>1.2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47</v>
      </c>
    </row>
    <row r="71" spans="1:5" ht="12.75">
      <c r="A71" s="37" t="s">
        <v>52</v>
      </c>
      <c r="E71" s="38" t="s">
        <v>903</v>
      </c>
    </row>
    <row r="72" spans="1:18" ht="12.75" customHeight="1">
      <c r="A72" s="6" t="s">
        <v>43</v>
      </c>
      <c s="6"/>
      <c s="42" t="s">
        <v>35</v>
      </c>
      <c s="6"/>
      <c s="27" t="s">
        <v>205</v>
      </c>
      <c s="6"/>
      <c s="6"/>
      <c s="6"/>
      <c s="43">
        <f>0+Q72</f>
      </c>
      <c r="O72">
        <f>0+R72</f>
      </c>
      <c r="Q72">
        <f>0+I73+I76+I79+I82+I85+I88</f>
      </c>
      <c>
        <f>0+O73+O76+O79+O82+O85+O88</f>
      </c>
    </row>
    <row r="73" spans="1:16" ht="12.75">
      <c r="A73" s="25" t="s">
        <v>45</v>
      </c>
      <c s="29" t="s">
        <v>161</v>
      </c>
      <c s="29" t="s">
        <v>212</v>
      </c>
      <c s="25" t="s">
        <v>168</v>
      </c>
      <c s="30" t="s">
        <v>213</v>
      </c>
      <c s="31" t="s">
        <v>49</v>
      </c>
      <c s="32">
        <v>575.68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25.5">
      <c r="A74" s="35" t="s">
        <v>50</v>
      </c>
      <c r="E74" s="36" t="s">
        <v>904</v>
      </c>
    </row>
    <row r="75" spans="1:5" ht="12.75">
      <c r="A75" s="39" t="s">
        <v>52</v>
      </c>
      <c r="E75" s="38" t="s">
        <v>905</v>
      </c>
    </row>
    <row r="76" spans="1:16" ht="12.75">
      <c r="A76" s="25" t="s">
        <v>45</v>
      </c>
      <c s="29" t="s">
        <v>166</v>
      </c>
      <c s="29" t="s">
        <v>212</v>
      </c>
      <c s="25" t="s">
        <v>173</v>
      </c>
      <c s="30" t="s">
        <v>213</v>
      </c>
      <c s="31" t="s">
        <v>49</v>
      </c>
      <c s="32">
        <v>657.92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25.5">
      <c r="A77" s="35" t="s">
        <v>50</v>
      </c>
      <c r="E77" s="36" t="s">
        <v>906</v>
      </c>
    </row>
    <row r="78" spans="1:5" ht="12.75">
      <c r="A78" s="39" t="s">
        <v>52</v>
      </c>
      <c r="E78" s="38" t="s">
        <v>907</v>
      </c>
    </row>
    <row r="79" spans="1:16" ht="12.75">
      <c r="A79" s="25" t="s">
        <v>45</v>
      </c>
      <c s="29" t="s">
        <v>172</v>
      </c>
      <c s="29" t="s">
        <v>222</v>
      </c>
      <c s="25" t="s">
        <v>47</v>
      </c>
      <c s="30" t="s">
        <v>223</v>
      </c>
      <c s="31" t="s">
        <v>79</v>
      </c>
      <c s="32">
        <v>16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12.75">
      <c r="A80" s="35" t="s">
        <v>50</v>
      </c>
      <c r="E80" s="36" t="s">
        <v>47</v>
      </c>
    </row>
    <row r="81" spans="1:5" ht="12.75">
      <c r="A81" s="39" t="s">
        <v>52</v>
      </c>
      <c r="E81" s="38" t="s">
        <v>908</v>
      </c>
    </row>
    <row r="82" spans="1:16" ht="12.75">
      <c r="A82" s="25" t="s">
        <v>45</v>
      </c>
      <c s="29" t="s">
        <v>176</v>
      </c>
      <c s="29" t="s">
        <v>605</v>
      </c>
      <c s="25" t="s">
        <v>47</v>
      </c>
      <c s="30" t="s">
        <v>606</v>
      </c>
      <c s="31" t="s">
        <v>49</v>
      </c>
      <c s="32">
        <v>529.42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25.5">
      <c r="A83" s="35" t="s">
        <v>50</v>
      </c>
      <c r="E83" s="36" t="s">
        <v>909</v>
      </c>
    </row>
    <row r="84" spans="1:5" ht="12.75">
      <c r="A84" s="39" t="s">
        <v>52</v>
      </c>
      <c r="E84" s="38" t="s">
        <v>910</v>
      </c>
    </row>
    <row r="85" spans="1:16" ht="12.75">
      <c r="A85" s="25" t="s">
        <v>45</v>
      </c>
      <c s="29" t="s">
        <v>181</v>
      </c>
      <c s="29" t="s">
        <v>609</v>
      </c>
      <c s="25" t="s">
        <v>47</v>
      </c>
      <c s="30" t="s">
        <v>610</v>
      </c>
      <c s="31" t="s">
        <v>49</v>
      </c>
      <c s="32">
        <v>514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611</v>
      </c>
    </row>
    <row r="87" spans="1:5" ht="12.75">
      <c r="A87" s="39" t="s">
        <v>52</v>
      </c>
      <c r="E87" s="38" t="s">
        <v>911</v>
      </c>
    </row>
    <row r="88" spans="1:16" ht="12.75">
      <c r="A88" s="25" t="s">
        <v>45</v>
      </c>
      <c s="29" t="s">
        <v>184</v>
      </c>
      <c s="29" t="s">
        <v>912</v>
      </c>
      <c s="25" t="s">
        <v>47</v>
      </c>
      <c s="30" t="s">
        <v>913</v>
      </c>
      <c s="31" t="s">
        <v>49</v>
      </c>
      <c s="32">
        <v>534.56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25.5">
      <c r="A89" s="35" t="s">
        <v>50</v>
      </c>
      <c r="E89" s="36" t="s">
        <v>914</v>
      </c>
    </row>
    <row r="90" spans="1:5" ht="12.75">
      <c r="A90" s="37" t="s">
        <v>52</v>
      </c>
      <c r="E90" s="38" t="s">
        <v>915</v>
      </c>
    </row>
    <row r="91" spans="1:18" ht="12.75" customHeight="1">
      <c r="A91" s="6" t="s">
        <v>43</v>
      </c>
      <c s="6"/>
      <c s="42" t="s">
        <v>100</v>
      </c>
      <c s="6"/>
      <c s="27" t="s">
        <v>258</v>
      </c>
      <c s="6"/>
      <c s="6"/>
      <c s="6"/>
      <c s="43">
        <f>0+Q91</f>
      </c>
      <c r="O91">
        <f>0+R91</f>
      </c>
      <c r="Q91">
        <f>0+I92+I95</f>
      </c>
      <c>
        <f>0+O92+O95</f>
      </c>
    </row>
    <row r="92" spans="1:16" ht="12.75">
      <c r="A92" s="25" t="s">
        <v>45</v>
      </c>
      <c s="29" t="s">
        <v>189</v>
      </c>
      <c s="29" t="s">
        <v>264</v>
      </c>
      <c s="25" t="s">
        <v>47</v>
      </c>
      <c s="30" t="s">
        <v>265</v>
      </c>
      <c s="31" t="s">
        <v>56</v>
      </c>
      <c s="32">
        <v>2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50</v>
      </c>
      <c r="E93" s="36" t="s">
        <v>266</v>
      </c>
    </row>
    <row r="94" spans="1:5" ht="12.75">
      <c r="A94" s="39" t="s">
        <v>52</v>
      </c>
      <c r="E94" s="38" t="s">
        <v>916</v>
      </c>
    </row>
    <row r="95" spans="1:16" ht="12.75">
      <c r="A95" s="25" t="s">
        <v>45</v>
      </c>
      <c s="29" t="s">
        <v>193</v>
      </c>
      <c s="29" t="s">
        <v>274</v>
      </c>
      <c s="25" t="s">
        <v>47</v>
      </c>
      <c s="30" t="s">
        <v>275</v>
      </c>
      <c s="31" t="s">
        <v>56</v>
      </c>
      <c s="32">
        <v>2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25.5">
      <c r="A96" s="35" t="s">
        <v>50</v>
      </c>
      <c r="E96" s="36" t="s">
        <v>276</v>
      </c>
    </row>
    <row r="97" spans="1:5" ht="12.75">
      <c r="A97" s="37" t="s">
        <v>52</v>
      </c>
      <c r="E97" s="38" t="s">
        <v>277</v>
      </c>
    </row>
    <row r="98" spans="1:18" ht="12.75" customHeight="1">
      <c r="A98" s="6" t="s">
        <v>43</v>
      </c>
      <c s="6"/>
      <c s="42" t="s">
        <v>40</v>
      </c>
      <c s="6"/>
      <c s="27" t="s">
        <v>282</v>
      </c>
      <c s="6"/>
      <c s="6"/>
      <c s="6"/>
      <c s="43">
        <f>0+Q98</f>
      </c>
      <c r="O98">
        <f>0+R98</f>
      </c>
      <c r="Q98">
        <f>0+I99+I102</f>
      </c>
      <c>
        <f>0+O99+O102</f>
      </c>
    </row>
    <row r="99" spans="1:16" ht="12.75">
      <c r="A99" s="25" t="s">
        <v>45</v>
      </c>
      <c s="29" t="s">
        <v>197</v>
      </c>
      <c s="29" t="s">
        <v>298</v>
      </c>
      <c s="25" t="s">
        <v>47</v>
      </c>
      <c s="30" t="s">
        <v>299</v>
      </c>
      <c s="31" t="s">
        <v>158</v>
      </c>
      <c s="32">
        <v>195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300</v>
      </c>
    </row>
    <row r="101" spans="1:5" ht="12.75">
      <c r="A101" s="39" t="s">
        <v>52</v>
      </c>
      <c r="E101" s="38" t="s">
        <v>917</v>
      </c>
    </row>
    <row r="102" spans="1:16" ht="12.75">
      <c r="A102" s="25" t="s">
        <v>45</v>
      </c>
      <c s="29" t="s">
        <v>201</v>
      </c>
      <c s="29" t="s">
        <v>303</v>
      </c>
      <c s="25" t="s">
        <v>47</v>
      </c>
      <c s="30" t="s">
        <v>304</v>
      </c>
      <c s="31" t="s">
        <v>158</v>
      </c>
      <c s="32">
        <v>7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25.5">
      <c r="A103" s="35" t="s">
        <v>50</v>
      </c>
      <c r="E103" s="36" t="s">
        <v>305</v>
      </c>
    </row>
    <row r="104" spans="1:5" ht="12.75">
      <c r="A104" s="37" t="s">
        <v>52</v>
      </c>
      <c r="E104" s="38" t="s">
        <v>918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0+O8+O12+O55+O62+O84+O88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919</v>
      </c>
      <c s="40">
        <f>0+I8+I12+I55+I62+I84+I88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919</v>
      </c>
      <c s="6"/>
      <c s="18" t="s">
        <v>920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54.27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921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</f>
      </c>
      <c>
        <f>0+O13+O16+O19+O22+O25+O28+O31+O34+O37+O40+O43+O46+O49+O52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15.62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12.75">
      <c r="A15" s="39" t="s">
        <v>52</v>
      </c>
      <c r="E15" s="38" t="s">
        <v>922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28.4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12.75">
      <c r="A18" s="39" t="s">
        <v>52</v>
      </c>
      <c r="E18" s="38" t="s">
        <v>923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18.46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12.75">
      <c r="A21" s="39" t="s">
        <v>52</v>
      </c>
      <c r="E21" s="38" t="s">
        <v>924</v>
      </c>
    </row>
    <row r="22" spans="1:16" ht="12.75">
      <c r="A22" s="25" t="s">
        <v>45</v>
      </c>
      <c s="29" t="s">
        <v>35</v>
      </c>
      <c s="29" t="s">
        <v>92</v>
      </c>
      <c s="25" t="s">
        <v>47</v>
      </c>
      <c s="30" t="s">
        <v>93</v>
      </c>
      <c s="31" t="s">
        <v>79</v>
      </c>
      <c s="32">
        <v>156.25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89.25">
      <c r="A23" s="35" t="s">
        <v>50</v>
      </c>
      <c r="E23" s="36" t="s">
        <v>94</v>
      </c>
    </row>
    <row r="24" spans="1:5" ht="12.75">
      <c r="A24" s="39" t="s">
        <v>52</v>
      </c>
      <c r="E24" s="38" t="s">
        <v>925</v>
      </c>
    </row>
    <row r="25" spans="1:16" ht="12.75">
      <c r="A25" s="25" t="s">
        <v>45</v>
      </c>
      <c s="29" t="s">
        <v>37</v>
      </c>
      <c s="29" t="s">
        <v>97</v>
      </c>
      <c s="25" t="s">
        <v>47</v>
      </c>
      <c s="30" t="s">
        <v>98</v>
      </c>
      <c s="31" t="s">
        <v>79</v>
      </c>
      <c s="32">
        <v>156.25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99</v>
      </c>
    </row>
    <row r="27" spans="1:5" ht="12.75">
      <c r="A27" s="39" t="s">
        <v>52</v>
      </c>
      <c r="E27" s="38" t="s">
        <v>925</v>
      </c>
    </row>
    <row r="28" spans="1:16" ht="12.75">
      <c r="A28" s="25" t="s">
        <v>45</v>
      </c>
      <c s="29" t="s">
        <v>96</v>
      </c>
      <c s="29" t="s">
        <v>101</v>
      </c>
      <c s="25" t="s">
        <v>47</v>
      </c>
      <c s="30" t="s">
        <v>102</v>
      </c>
      <c s="31" t="s">
        <v>79</v>
      </c>
      <c s="32">
        <v>85.85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103</v>
      </c>
    </row>
    <row r="30" spans="1:5" ht="12.75">
      <c r="A30" s="39" t="s">
        <v>52</v>
      </c>
      <c r="E30" s="38" t="s">
        <v>926</v>
      </c>
    </row>
    <row r="31" spans="1:16" ht="12.75">
      <c r="A31" s="25" t="s">
        <v>45</v>
      </c>
      <c s="29" t="s">
        <v>100</v>
      </c>
      <c s="29" t="s">
        <v>105</v>
      </c>
      <c s="25" t="s">
        <v>47</v>
      </c>
      <c s="30" t="s">
        <v>106</v>
      </c>
      <c s="31" t="s">
        <v>79</v>
      </c>
      <c s="32">
        <v>15.15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107</v>
      </c>
    </row>
    <row r="33" spans="1:5" ht="12.75">
      <c r="A33" s="39" t="s">
        <v>52</v>
      </c>
      <c r="E33" s="38" t="s">
        <v>927</v>
      </c>
    </row>
    <row r="34" spans="1:16" ht="12.75">
      <c r="A34" s="25" t="s">
        <v>45</v>
      </c>
      <c s="29" t="s">
        <v>40</v>
      </c>
      <c s="29" t="s">
        <v>114</v>
      </c>
      <c s="25" t="s">
        <v>47</v>
      </c>
      <c s="30" t="s">
        <v>115</v>
      </c>
      <c s="31" t="s">
        <v>79</v>
      </c>
      <c s="32">
        <v>62.48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63.75">
      <c r="A36" s="39" t="s">
        <v>52</v>
      </c>
      <c r="E36" s="38" t="s">
        <v>928</v>
      </c>
    </row>
    <row r="37" spans="1:16" ht="12.75">
      <c r="A37" s="25" t="s">
        <v>45</v>
      </c>
      <c s="29" t="s">
        <v>42</v>
      </c>
      <c s="29" t="s">
        <v>118</v>
      </c>
      <c s="25" t="s">
        <v>47</v>
      </c>
      <c s="30" t="s">
        <v>119</v>
      </c>
      <c s="31" t="s">
        <v>79</v>
      </c>
      <c s="32">
        <v>680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51">
      <c r="A38" s="35" t="s">
        <v>50</v>
      </c>
      <c r="E38" s="36" t="s">
        <v>120</v>
      </c>
    </row>
    <row r="39" spans="1:5" ht="12.75">
      <c r="A39" s="39" t="s">
        <v>52</v>
      </c>
      <c r="E39" s="38" t="s">
        <v>929</v>
      </c>
    </row>
    <row r="40" spans="1:16" ht="12.75">
      <c r="A40" s="25" t="s">
        <v>45</v>
      </c>
      <c s="29" t="s">
        <v>113</v>
      </c>
      <c s="29" t="s">
        <v>123</v>
      </c>
      <c s="25" t="s">
        <v>47</v>
      </c>
      <c s="30" t="s">
        <v>124</v>
      </c>
      <c s="31" t="s">
        <v>79</v>
      </c>
      <c s="32">
        <v>15.15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47</v>
      </c>
    </row>
    <row r="42" spans="1:5" ht="12.75">
      <c r="A42" s="39" t="s">
        <v>52</v>
      </c>
      <c r="E42" s="38" t="s">
        <v>930</v>
      </c>
    </row>
    <row r="43" spans="1:16" ht="12.75">
      <c r="A43" s="25" t="s">
        <v>45</v>
      </c>
      <c s="29" t="s">
        <v>117</v>
      </c>
      <c s="29" t="s">
        <v>127</v>
      </c>
      <c s="25" t="s">
        <v>47</v>
      </c>
      <c s="30" t="s">
        <v>128</v>
      </c>
      <c s="31" t="s">
        <v>79</v>
      </c>
      <c s="32">
        <v>135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38.25">
      <c r="A44" s="35" t="s">
        <v>50</v>
      </c>
      <c r="E44" s="36" t="s">
        <v>129</v>
      </c>
    </row>
    <row r="45" spans="1:5" ht="12.75">
      <c r="A45" s="39" t="s">
        <v>52</v>
      </c>
      <c r="E45" s="38" t="s">
        <v>931</v>
      </c>
    </row>
    <row r="46" spans="1:16" ht="12.75">
      <c r="A46" s="25" t="s">
        <v>45</v>
      </c>
      <c s="29" t="s">
        <v>122</v>
      </c>
      <c s="29" t="s">
        <v>136</v>
      </c>
      <c s="25" t="s">
        <v>47</v>
      </c>
      <c s="30" t="s">
        <v>137</v>
      </c>
      <c s="31" t="s">
        <v>49</v>
      </c>
      <c s="32">
        <v>146.667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383</v>
      </c>
    </row>
    <row r="48" spans="1:5" ht="25.5">
      <c r="A48" s="39" t="s">
        <v>52</v>
      </c>
      <c r="E48" s="38" t="s">
        <v>932</v>
      </c>
    </row>
    <row r="49" spans="1:16" ht="12.75">
      <c r="A49" s="25" t="s">
        <v>45</v>
      </c>
      <c s="29" t="s">
        <v>126</v>
      </c>
      <c s="29" t="s">
        <v>140</v>
      </c>
      <c s="25" t="s">
        <v>47</v>
      </c>
      <c s="30" t="s">
        <v>141</v>
      </c>
      <c s="31" t="s">
        <v>79</v>
      </c>
      <c s="32">
        <v>22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25.5">
      <c r="A50" s="35" t="s">
        <v>50</v>
      </c>
      <c r="E50" s="36" t="s">
        <v>142</v>
      </c>
    </row>
    <row r="51" spans="1:5" ht="12.75">
      <c r="A51" s="39" t="s">
        <v>52</v>
      </c>
      <c r="E51" s="38" t="s">
        <v>933</v>
      </c>
    </row>
    <row r="52" spans="1:16" ht="12.75">
      <c r="A52" s="25" t="s">
        <v>45</v>
      </c>
      <c s="29" t="s">
        <v>131</v>
      </c>
      <c s="29" t="s">
        <v>145</v>
      </c>
      <c s="25" t="s">
        <v>47</v>
      </c>
      <c s="30" t="s">
        <v>146</v>
      </c>
      <c s="31" t="s">
        <v>49</v>
      </c>
      <c s="32">
        <v>146.667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51">
      <c r="A53" s="35" t="s">
        <v>50</v>
      </c>
      <c r="E53" s="36" t="s">
        <v>147</v>
      </c>
    </row>
    <row r="54" spans="1:5" ht="12.75">
      <c r="A54" s="37" t="s">
        <v>52</v>
      </c>
      <c r="E54" s="38" t="s">
        <v>934</v>
      </c>
    </row>
    <row r="55" spans="1:18" ht="12.75" customHeight="1">
      <c r="A55" s="6" t="s">
        <v>43</v>
      </c>
      <c s="6"/>
      <c s="42" t="s">
        <v>23</v>
      </c>
      <c s="6"/>
      <c s="27" t="s">
        <v>149</v>
      </c>
      <c s="6"/>
      <c s="6"/>
      <c s="6"/>
      <c s="43">
        <f>0+Q55</f>
      </c>
      <c r="O55">
        <f>0+R55</f>
      </c>
      <c r="Q55">
        <f>0+I56+I59</f>
      </c>
      <c>
        <f>0+O56+O59</f>
      </c>
    </row>
    <row r="56" spans="1:16" ht="12.75">
      <c r="A56" s="25" t="s">
        <v>45</v>
      </c>
      <c s="29" t="s">
        <v>135</v>
      </c>
      <c s="29" t="s">
        <v>151</v>
      </c>
      <c s="25" t="s">
        <v>47</v>
      </c>
      <c s="30" t="s">
        <v>152</v>
      </c>
      <c s="31" t="s">
        <v>49</v>
      </c>
      <c s="32">
        <v>80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153</v>
      </c>
    </row>
    <row r="58" spans="1:5" ht="12.75">
      <c r="A58" s="39" t="s">
        <v>52</v>
      </c>
      <c r="E58" s="38" t="s">
        <v>935</v>
      </c>
    </row>
    <row r="59" spans="1:16" ht="12.75">
      <c r="A59" s="25" t="s">
        <v>45</v>
      </c>
      <c s="29" t="s">
        <v>139</v>
      </c>
      <c s="29" t="s">
        <v>156</v>
      </c>
      <c s="25" t="s">
        <v>47</v>
      </c>
      <c s="30" t="s">
        <v>157</v>
      </c>
      <c s="31" t="s">
        <v>158</v>
      </c>
      <c s="32">
        <v>100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25.5">
      <c r="A60" s="35" t="s">
        <v>50</v>
      </c>
      <c r="E60" s="36" t="s">
        <v>159</v>
      </c>
    </row>
    <row r="61" spans="1:5" ht="12.75">
      <c r="A61" s="37" t="s">
        <v>52</v>
      </c>
      <c r="E61" s="38" t="s">
        <v>936</v>
      </c>
    </row>
    <row r="62" spans="1:18" ht="12.75" customHeight="1">
      <c r="A62" s="6" t="s">
        <v>43</v>
      </c>
      <c s="6"/>
      <c s="42" t="s">
        <v>35</v>
      </c>
      <c s="6"/>
      <c s="27" t="s">
        <v>205</v>
      </c>
      <c s="6"/>
      <c s="6"/>
      <c s="6"/>
      <c s="43">
        <f>0+Q62</f>
      </c>
      <c r="O62">
        <f>0+R62</f>
      </c>
      <c r="Q62">
        <f>0+I63+I66+I69+I72+I75+I78+I81</f>
      </c>
      <c>
        <f>0+O63+O66+O69+O72+O75+O78+O81</f>
      </c>
    </row>
    <row r="63" spans="1:16" ht="12.75">
      <c r="A63" s="25" t="s">
        <v>45</v>
      </c>
      <c s="29" t="s">
        <v>144</v>
      </c>
      <c s="29" t="s">
        <v>585</v>
      </c>
      <c s="25" t="s">
        <v>47</v>
      </c>
      <c s="30" t="s">
        <v>586</v>
      </c>
      <c s="31" t="s">
        <v>49</v>
      </c>
      <c s="32">
        <v>919.02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25.5">
      <c r="A64" s="35" t="s">
        <v>50</v>
      </c>
      <c r="E64" s="36" t="s">
        <v>587</v>
      </c>
    </row>
    <row r="65" spans="1:5" ht="12.75">
      <c r="A65" s="39" t="s">
        <v>52</v>
      </c>
      <c r="E65" s="38" t="s">
        <v>937</v>
      </c>
    </row>
    <row r="66" spans="1:16" ht="12.75">
      <c r="A66" s="25" t="s">
        <v>45</v>
      </c>
      <c s="29" t="s">
        <v>150</v>
      </c>
      <c s="29" t="s">
        <v>595</v>
      </c>
      <c s="25" t="s">
        <v>47</v>
      </c>
      <c s="30" t="s">
        <v>596</v>
      </c>
      <c s="31" t="s">
        <v>49</v>
      </c>
      <c s="32">
        <v>988.38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25.5">
      <c r="A67" s="35" t="s">
        <v>50</v>
      </c>
      <c r="E67" s="36" t="s">
        <v>597</v>
      </c>
    </row>
    <row r="68" spans="1:5" ht="12.75">
      <c r="A68" s="39" t="s">
        <v>52</v>
      </c>
      <c r="E68" s="38" t="s">
        <v>938</v>
      </c>
    </row>
    <row r="69" spans="1:16" ht="12.75">
      <c r="A69" s="25" t="s">
        <v>45</v>
      </c>
      <c s="29" t="s">
        <v>155</v>
      </c>
      <c s="29" t="s">
        <v>222</v>
      </c>
      <c s="25" t="s">
        <v>47</v>
      </c>
      <c s="30" t="s">
        <v>223</v>
      </c>
      <c s="31" t="s">
        <v>79</v>
      </c>
      <c s="32">
        <v>17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12.75">
      <c r="A70" s="35" t="s">
        <v>50</v>
      </c>
      <c r="E70" s="36" t="s">
        <v>47</v>
      </c>
    </row>
    <row r="71" spans="1:5" ht="12.75">
      <c r="A71" s="39" t="s">
        <v>52</v>
      </c>
      <c r="E71" s="38" t="s">
        <v>939</v>
      </c>
    </row>
    <row r="72" spans="1:16" ht="12.75">
      <c r="A72" s="25" t="s">
        <v>45</v>
      </c>
      <c s="29" t="s">
        <v>161</v>
      </c>
      <c s="29" t="s">
        <v>226</v>
      </c>
      <c s="25" t="s">
        <v>47</v>
      </c>
      <c s="30" t="s">
        <v>227</v>
      </c>
      <c s="31" t="s">
        <v>49</v>
      </c>
      <c s="32">
        <v>910.35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25.5">
      <c r="A73" s="35" t="s">
        <v>50</v>
      </c>
      <c r="E73" s="36" t="s">
        <v>228</v>
      </c>
    </row>
    <row r="74" spans="1:5" ht="12.75">
      <c r="A74" s="39" t="s">
        <v>52</v>
      </c>
      <c r="E74" s="38" t="s">
        <v>940</v>
      </c>
    </row>
    <row r="75" spans="1:16" ht="12.75">
      <c r="A75" s="25" t="s">
        <v>45</v>
      </c>
      <c s="29" t="s">
        <v>166</v>
      </c>
      <c s="29" t="s">
        <v>605</v>
      </c>
      <c s="25" t="s">
        <v>47</v>
      </c>
      <c s="30" t="s">
        <v>606</v>
      </c>
      <c s="31" t="s">
        <v>49</v>
      </c>
      <c s="32">
        <v>884.34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25.5">
      <c r="A76" s="35" t="s">
        <v>50</v>
      </c>
      <c r="E76" s="36" t="s">
        <v>607</v>
      </c>
    </row>
    <row r="77" spans="1:5" ht="12.75">
      <c r="A77" s="39" t="s">
        <v>52</v>
      </c>
      <c r="E77" s="38" t="s">
        <v>941</v>
      </c>
    </row>
    <row r="78" spans="1:16" ht="12.75">
      <c r="A78" s="25" t="s">
        <v>45</v>
      </c>
      <c s="29" t="s">
        <v>172</v>
      </c>
      <c s="29" t="s">
        <v>609</v>
      </c>
      <c s="25" t="s">
        <v>47</v>
      </c>
      <c s="30" t="s">
        <v>610</v>
      </c>
      <c s="31" t="s">
        <v>49</v>
      </c>
      <c s="32">
        <v>867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611</v>
      </c>
    </row>
    <row r="80" spans="1:5" ht="12.75">
      <c r="A80" s="39" t="s">
        <v>52</v>
      </c>
      <c r="E80" s="38" t="s">
        <v>942</v>
      </c>
    </row>
    <row r="81" spans="1:16" ht="12.75">
      <c r="A81" s="25" t="s">
        <v>45</v>
      </c>
      <c s="29" t="s">
        <v>176</v>
      </c>
      <c s="29" t="s">
        <v>613</v>
      </c>
      <c s="25" t="s">
        <v>47</v>
      </c>
      <c s="30" t="s">
        <v>614</v>
      </c>
      <c s="31" t="s">
        <v>49</v>
      </c>
      <c s="32">
        <v>888.675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25.5">
      <c r="A82" s="35" t="s">
        <v>50</v>
      </c>
      <c r="E82" s="36" t="s">
        <v>615</v>
      </c>
    </row>
    <row r="83" spans="1:5" ht="12.75">
      <c r="A83" s="37" t="s">
        <v>52</v>
      </c>
      <c r="E83" s="38" t="s">
        <v>943</v>
      </c>
    </row>
    <row r="84" spans="1:18" ht="12.75" customHeight="1">
      <c r="A84" s="6" t="s">
        <v>43</v>
      </c>
      <c s="6"/>
      <c s="42" t="s">
        <v>100</v>
      </c>
      <c s="6"/>
      <c s="27" t="s">
        <v>258</v>
      </c>
      <c s="6"/>
      <c s="6"/>
      <c s="6"/>
      <c s="43">
        <f>0+Q84</f>
      </c>
      <c r="O84">
        <f>0+R84</f>
      </c>
      <c r="Q84">
        <f>0+I85</f>
      </c>
      <c>
        <f>0+O85</f>
      </c>
    </row>
    <row r="85" spans="1:16" ht="12.75">
      <c r="A85" s="25" t="s">
        <v>45</v>
      </c>
      <c s="29" t="s">
        <v>181</v>
      </c>
      <c s="29" t="s">
        <v>264</v>
      </c>
      <c s="25" t="s">
        <v>47</v>
      </c>
      <c s="30" t="s">
        <v>265</v>
      </c>
      <c s="31" t="s">
        <v>56</v>
      </c>
      <c s="32">
        <v>1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266</v>
      </c>
    </row>
    <row r="87" spans="1:5" ht="12.75">
      <c r="A87" s="37" t="s">
        <v>52</v>
      </c>
      <c r="E87" s="38" t="s">
        <v>556</v>
      </c>
    </row>
    <row r="88" spans="1:18" ht="12.75" customHeight="1">
      <c r="A88" s="6" t="s">
        <v>43</v>
      </c>
      <c s="6"/>
      <c s="42" t="s">
        <v>40</v>
      </c>
      <c s="6"/>
      <c s="27" t="s">
        <v>282</v>
      </c>
      <c s="6"/>
      <c s="6"/>
      <c s="6"/>
      <c s="43">
        <f>0+Q88</f>
      </c>
      <c r="O88">
        <f>0+R88</f>
      </c>
      <c r="Q88">
        <f>0+I89</f>
      </c>
      <c>
        <f>0+O89</f>
      </c>
    </row>
    <row r="89" spans="1:16" ht="12.75">
      <c r="A89" s="25" t="s">
        <v>45</v>
      </c>
      <c s="29" t="s">
        <v>184</v>
      </c>
      <c s="29" t="s">
        <v>634</v>
      </c>
      <c s="25" t="s">
        <v>47</v>
      </c>
      <c s="30" t="s">
        <v>635</v>
      </c>
      <c s="31" t="s">
        <v>158</v>
      </c>
      <c s="32">
        <v>17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02">
      <c r="A90" s="35" t="s">
        <v>50</v>
      </c>
      <c r="E90" s="36" t="s">
        <v>636</v>
      </c>
    </row>
    <row r="91" spans="1:5" ht="12.75">
      <c r="A91" s="37" t="s">
        <v>52</v>
      </c>
      <c r="E91" s="38" t="s">
        <v>944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</f>
      </c>
      <c>
        <f>0+O9+O12+O15+O18+O21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6575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51</v>
      </c>
    </row>
    <row r="11" spans="1:5" ht="12.75">
      <c r="A11" s="39" t="s">
        <v>52</v>
      </c>
      <c r="E11" s="38" t="s">
        <v>53</v>
      </c>
    </row>
    <row r="12" spans="1:16" ht="12.75">
      <c r="A12" s="25" t="s">
        <v>45</v>
      </c>
      <c s="29" t="s">
        <v>23</v>
      </c>
      <c s="29" t="s">
        <v>54</v>
      </c>
      <c s="25" t="s">
        <v>47</v>
      </c>
      <c s="30" t="s">
        <v>55</v>
      </c>
      <c s="31" t="s">
        <v>56</v>
      </c>
      <c s="32">
        <v>54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38.25">
      <c r="A13" s="35" t="s">
        <v>50</v>
      </c>
      <c r="E13" s="36" t="s">
        <v>57</v>
      </c>
    </row>
    <row r="14" spans="1:5" ht="51">
      <c r="A14" s="39" t="s">
        <v>52</v>
      </c>
      <c r="E14" s="38" t="s">
        <v>58</v>
      </c>
    </row>
    <row r="15" spans="1:16" ht="12.75">
      <c r="A15" s="25" t="s">
        <v>45</v>
      </c>
      <c s="29" t="s">
        <v>22</v>
      </c>
      <c s="29" t="s">
        <v>59</v>
      </c>
      <c s="25" t="s">
        <v>47</v>
      </c>
      <c s="30" t="s">
        <v>60</v>
      </c>
      <c s="31" t="s">
        <v>56</v>
      </c>
      <c s="32">
        <v>10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38.25">
      <c r="A16" s="35" t="s">
        <v>50</v>
      </c>
      <c r="E16" s="36" t="s">
        <v>57</v>
      </c>
    </row>
    <row r="17" spans="1:5" ht="76.5">
      <c r="A17" s="39" t="s">
        <v>52</v>
      </c>
      <c r="E17" s="38" t="s">
        <v>61</v>
      </c>
    </row>
    <row r="18" spans="1:16" ht="12.75">
      <c r="A18" s="25" t="s">
        <v>45</v>
      </c>
      <c s="29" t="s">
        <v>33</v>
      </c>
      <c s="29" t="s">
        <v>62</v>
      </c>
      <c s="25" t="s">
        <v>47</v>
      </c>
      <c s="30" t="s">
        <v>63</v>
      </c>
      <c s="31" t="s">
        <v>56</v>
      </c>
      <c s="32">
        <v>103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38.25">
      <c r="A19" s="35" t="s">
        <v>50</v>
      </c>
      <c r="E19" s="36" t="s">
        <v>57</v>
      </c>
    </row>
    <row r="20" spans="1:5" ht="51">
      <c r="A20" s="39" t="s">
        <v>52</v>
      </c>
      <c r="E20" s="38" t="s">
        <v>64</v>
      </c>
    </row>
    <row r="21" spans="1:16" ht="12.75">
      <c r="A21" s="25" t="s">
        <v>45</v>
      </c>
      <c s="29" t="s">
        <v>35</v>
      </c>
      <c s="29" t="s">
        <v>65</v>
      </c>
      <c s="25" t="s">
        <v>47</v>
      </c>
      <c s="30" t="s">
        <v>66</v>
      </c>
      <c s="31" t="s">
        <v>49</v>
      </c>
      <c s="32">
        <v>500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25.5">
      <c r="A22" s="35" t="s">
        <v>50</v>
      </c>
      <c r="E22" s="36" t="s">
        <v>67</v>
      </c>
    </row>
    <row r="23" spans="1:5" ht="12.75">
      <c r="A23" s="37" t="s">
        <v>52</v>
      </c>
      <c r="E23" s="38" t="s">
        <v>68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0+O8+O12+O34+O56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945</v>
      </c>
      <c s="40">
        <f>0+I8+I12+I34+I56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945</v>
      </c>
      <c s="6"/>
      <c s="18" t="s">
        <v>946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6.75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12.75">
      <c r="A11" s="37" t="s">
        <v>52</v>
      </c>
      <c r="E11" s="38" t="s">
        <v>947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</f>
      </c>
      <c>
        <f>0+O13+O16+O19+O22+O25+O28+O31</f>
      </c>
    </row>
    <row r="13" spans="1:16" ht="12.75">
      <c r="A13" s="25" t="s">
        <v>45</v>
      </c>
      <c s="29" t="s">
        <v>23</v>
      </c>
      <c s="29" t="s">
        <v>92</v>
      </c>
      <c s="25" t="s">
        <v>47</v>
      </c>
      <c s="30" t="s">
        <v>93</v>
      </c>
      <c s="31" t="s">
        <v>79</v>
      </c>
      <c s="32">
        <v>343.25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89.25">
      <c r="A14" s="35" t="s">
        <v>50</v>
      </c>
      <c r="E14" s="36" t="s">
        <v>94</v>
      </c>
    </row>
    <row r="15" spans="1:5" ht="12.75">
      <c r="A15" s="39" t="s">
        <v>52</v>
      </c>
      <c r="E15" s="38" t="s">
        <v>948</v>
      </c>
    </row>
    <row r="16" spans="1:16" ht="12.75">
      <c r="A16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79</v>
      </c>
      <c s="32">
        <v>343.25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38.25">
      <c r="A17" s="35" t="s">
        <v>50</v>
      </c>
      <c r="E17" s="36" t="s">
        <v>99</v>
      </c>
    </row>
    <row r="18" spans="1:5" ht="12.75">
      <c r="A18" s="39" t="s">
        <v>52</v>
      </c>
      <c r="E18" s="38" t="s">
        <v>948</v>
      </c>
    </row>
    <row r="19" spans="1:16" ht="12.75">
      <c r="A19" s="25" t="s">
        <v>45</v>
      </c>
      <c s="29" t="s">
        <v>33</v>
      </c>
      <c s="29" t="s">
        <v>101</v>
      </c>
      <c s="25" t="s">
        <v>47</v>
      </c>
      <c s="30" t="s">
        <v>102</v>
      </c>
      <c s="31" t="s">
        <v>79</v>
      </c>
      <c s="32">
        <v>21.25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63.75">
      <c r="A20" s="35" t="s">
        <v>50</v>
      </c>
      <c r="E20" s="36" t="s">
        <v>103</v>
      </c>
    </row>
    <row r="21" spans="1:5" ht="12.75">
      <c r="A21" s="39" t="s">
        <v>52</v>
      </c>
      <c r="E21" s="38" t="s">
        <v>949</v>
      </c>
    </row>
    <row r="22" spans="1:16" ht="12.75">
      <c r="A22" s="25" t="s">
        <v>45</v>
      </c>
      <c s="29" t="s">
        <v>35</v>
      </c>
      <c s="29" t="s">
        <v>105</v>
      </c>
      <c s="25" t="s">
        <v>47</v>
      </c>
      <c s="30" t="s">
        <v>106</v>
      </c>
      <c s="31" t="s">
        <v>79</v>
      </c>
      <c s="32">
        <v>3.75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51">
      <c r="A23" s="35" t="s">
        <v>50</v>
      </c>
      <c r="E23" s="36" t="s">
        <v>107</v>
      </c>
    </row>
    <row r="24" spans="1:5" ht="12.75">
      <c r="A24" s="39" t="s">
        <v>52</v>
      </c>
      <c r="E24" s="38" t="s">
        <v>950</v>
      </c>
    </row>
    <row r="25" spans="1:16" ht="12.75">
      <c r="A25" s="25" t="s">
        <v>45</v>
      </c>
      <c s="29" t="s">
        <v>37</v>
      </c>
      <c s="29" t="s">
        <v>118</v>
      </c>
      <c s="25" t="s">
        <v>47</v>
      </c>
      <c s="30" t="s">
        <v>119</v>
      </c>
      <c s="31" t="s">
        <v>79</v>
      </c>
      <c s="32">
        <v>1150.05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51">
      <c r="A26" s="35" t="s">
        <v>50</v>
      </c>
      <c r="E26" s="36" t="s">
        <v>120</v>
      </c>
    </row>
    <row r="27" spans="1:5" ht="12.75">
      <c r="A27" s="39" t="s">
        <v>52</v>
      </c>
      <c r="E27" s="38" t="s">
        <v>951</v>
      </c>
    </row>
    <row r="28" spans="1:16" ht="12.75">
      <c r="A28" s="25" t="s">
        <v>45</v>
      </c>
      <c s="29" t="s">
        <v>96</v>
      </c>
      <c s="29" t="s">
        <v>123</v>
      </c>
      <c s="25" t="s">
        <v>47</v>
      </c>
      <c s="30" t="s">
        <v>124</v>
      </c>
      <c s="31" t="s">
        <v>79</v>
      </c>
      <c s="32">
        <v>3.75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12.75">
      <c r="A30" s="39" t="s">
        <v>52</v>
      </c>
      <c r="E30" s="38" t="s">
        <v>952</v>
      </c>
    </row>
    <row r="31" spans="1:16" ht="12.75">
      <c r="A31" s="25" t="s">
        <v>45</v>
      </c>
      <c s="29" t="s">
        <v>100</v>
      </c>
      <c s="29" t="s">
        <v>127</v>
      </c>
      <c s="25" t="s">
        <v>47</v>
      </c>
      <c s="30" t="s">
        <v>128</v>
      </c>
      <c s="31" t="s">
        <v>79</v>
      </c>
      <c s="32">
        <v>202.95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129</v>
      </c>
    </row>
    <row r="33" spans="1:5" ht="12.75">
      <c r="A33" s="37" t="s">
        <v>52</v>
      </c>
      <c r="E33" s="38" t="s">
        <v>953</v>
      </c>
    </row>
    <row r="34" spans="1:18" ht="12.75" customHeight="1">
      <c r="A34" s="6" t="s">
        <v>43</v>
      </c>
      <c s="6"/>
      <c s="42" t="s">
        <v>35</v>
      </c>
      <c s="6"/>
      <c s="27" t="s">
        <v>205</v>
      </c>
      <c s="6"/>
      <c s="6"/>
      <c s="6"/>
      <c s="43">
        <f>0+Q34</f>
      </c>
      <c r="O34">
        <f>0+R34</f>
      </c>
      <c r="Q34">
        <f>0+I35+I38+I41+I44+I47+I50+I53</f>
      </c>
      <c>
        <f>0+O35+O38+O41+O44+O47+O50+O53</f>
      </c>
    </row>
    <row r="35" spans="1:16" ht="12.75">
      <c r="A35" s="25" t="s">
        <v>45</v>
      </c>
      <c s="29" t="s">
        <v>40</v>
      </c>
      <c s="29" t="s">
        <v>585</v>
      </c>
      <c s="25" t="s">
        <v>47</v>
      </c>
      <c s="30" t="s">
        <v>586</v>
      </c>
      <c s="31" t="s">
        <v>49</v>
      </c>
      <c s="32">
        <v>848</v>
      </c>
      <c s="33">
        <v>0</v>
      </c>
      <c s="34">
        <f>ROUND(ROUND(H35,2)*ROUND(G35,3),2)</f>
      </c>
      <c r="O35">
        <f>(I35*21)/100</f>
      </c>
      <c t="s">
        <v>23</v>
      </c>
    </row>
    <row r="36" spans="1:5" ht="25.5">
      <c r="A36" s="35" t="s">
        <v>50</v>
      </c>
      <c r="E36" s="36" t="s">
        <v>587</v>
      </c>
    </row>
    <row r="37" spans="1:5" ht="12.75">
      <c r="A37" s="39" t="s">
        <v>52</v>
      </c>
      <c r="E37" s="38" t="s">
        <v>954</v>
      </c>
    </row>
    <row r="38" spans="1:16" ht="12.75">
      <c r="A38" s="25" t="s">
        <v>45</v>
      </c>
      <c s="29" t="s">
        <v>42</v>
      </c>
      <c s="29" t="s">
        <v>595</v>
      </c>
      <c s="25" t="s">
        <v>47</v>
      </c>
      <c s="30" t="s">
        <v>596</v>
      </c>
      <c s="31" t="s">
        <v>49</v>
      </c>
      <c s="32">
        <v>912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25.5">
      <c r="A39" s="35" t="s">
        <v>50</v>
      </c>
      <c r="E39" s="36" t="s">
        <v>597</v>
      </c>
    </row>
    <row r="40" spans="1:5" ht="12.75">
      <c r="A40" s="39" t="s">
        <v>52</v>
      </c>
      <c r="E40" s="38" t="s">
        <v>955</v>
      </c>
    </row>
    <row r="41" spans="1:16" ht="12.75">
      <c r="A41" s="25" t="s">
        <v>45</v>
      </c>
      <c s="29" t="s">
        <v>113</v>
      </c>
      <c s="29" t="s">
        <v>222</v>
      </c>
      <c s="25" t="s">
        <v>47</v>
      </c>
      <c s="30" t="s">
        <v>223</v>
      </c>
      <c s="31" t="s">
        <v>79</v>
      </c>
      <c s="32">
        <v>22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12.75">
      <c r="A42" s="35" t="s">
        <v>50</v>
      </c>
      <c r="E42" s="36" t="s">
        <v>47</v>
      </c>
    </row>
    <row r="43" spans="1:5" ht="12.75">
      <c r="A43" s="39" t="s">
        <v>52</v>
      </c>
      <c r="E43" s="38" t="s">
        <v>956</v>
      </c>
    </row>
    <row r="44" spans="1:16" ht="12.75">
      <c r="A44" s="25" t="s">
        <v>45</v>
      </c>
      <c s="29" t="s">
        <v>117</v>
      </c>
      <c s="29" t="s">
        <v>226</v>
      </c>
      <c s="25" t="s">
        <v>47</v>
      </c>
      <c s="30" t="s">
        <v>227</v>
      </c>
      <c s="31" t="s">
        <v>49</v>
      </c>
      <c s="32">
        <v>840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25.5">
      <c r="A45" s="35" t="s">
        <v>50</v>
      </c>
      <c r="E45" s="36" t="s">
        <v>228</v>
      </c>
    </row>
    <row r="46" spans="1:5" ht="12.75">
      <c r="A46" s="39" t="s">
        <v>52</v>
      </c>
      <c r="E46" s="38" t="s">
        <v>957</v>
      </c>
    </row>
    <row r="47" spans="1:16" ht="12.75">
      <c r="A47" s="25" t="s">
        <v>45</v>
      </c>
      <c s="29" t="s">
        <v>122</v>
      </c>
      <c s="29" t="s">
        <v>605</v>
      </c>
      <c s="25" t="s">
        <v>47</v>
      </c>
      <c s="30" t="s">
        <v>606</v>
      </c>
      <c s="31" t="s">
        <v>49</v>
      </c>
      <c s="32">
        <v>816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25.5">
      <c r="A48" s="35" t="s">
        <v>50</v>
      </c>
      <c r="E48" s="36" t="s">
        <v>607</v>
      </c>
    </row>
    <row r="49" spans="1:5" ht="12.75">
      <c r="A49" s="39" t="s">
        <v>52</v>
      </c>
      <c r="E49" s="38" t="s">
        <v>958</v>
      </c>
    </row>
    <row r="50" spans="1:16" ht="12.75">
      <c r="A50" s="25" t="s">
        <v>45</v>
      </c>
      <c s="29" t="s">
        <v>126</v>
      </c>
      <c s="29" t="s">
        <v>609</v>
      </c>
      <c s="25" t="s">
        <v>47</v>
      </c>
      <c s="30" t="s">
        <v>610</v>
      </c>
      <c s="31" t="s">
        <v>49</v>
      </c>
      <c s="32">
        <v>800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611</v>
      </c>
    </row>
    <row r="52" spans="1:5" ht="12.75">
      <c r="A52" s="39" t="s">
        <v>52</v>
      </c>
      <c r="E52" s="38" t="s">
        <v>959</v>
      </c>
    </row>
    <row r="53" spans="1:16" ht="12.75">
      <c r="A53" s="25" t="s">
        <v>45</v>
      </c>
      <c s="29" t="s">
        <v>131</v>
      </c>
      <c s="29" t="s">
        <v>613</v>
      </c>
      <c s="25" t="s">
        <v>47</v>
      </c>
      <c s="30" t="s">
        <v>614</v>
      </c>
      <c s="31" t="s">
        <v>49</v>
      </c>
      <c s="32">
        <v>820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25.5">
      <c r="A54" s="35" t="s">
        <v>50</v>
      </c>
      <c r="E54" s="36" t="s">
        <v>615</v>
      </c>
    </row>
    <row r="55" spans="1:5" ht="12.75">
      <c r="A55" s="37" t="s">
        <v>52</v>
      </c>
      <c r="E55" s="38" t="s">
        <v>960</v>
      </c>
    </row>
    <row r="56" spans="1:18" ht="12.75" customHeight="1">
      <c r="A56" s="6" t="s">
        <v>43</v>
      </c>
      <c s="6"/>
      <c s="42" t="s">
        <v>40</v>
      </c>
      <c s="6"/>
      <c s="27" t="s">
        <v>282</v>
      </c>
      <c s="6"/>
      <c s="6"/>
      <c s="6"/>
      <c s="43">
        <f>0+Q56</f>
      </c>
      <c r="O56">
        <f>0+R56</f>
      </c>
      <c r="Q56">
        <f>0+I57</f>
      </c>
      <c>
        <f>0+O57</f>
      </c>
    </row>
    <row r="57" spans="1:16" ht="12.75">
      <c r="A57" s="25" t="s">
        <v>45</v>
      </c>
      <c s="29" t="s">
        <v>135</v>
      </c>
      <c s="29" t="s">
        <v>634</v>
      </c>
      <c s="25" t="s">
        <v>47</v>
      </c>
      <c s="30" t="s">
        <v>635</v>
      </c>
      <c s="31" t="s">
        <v>158</v>
      </c>
      <c s="32">
        <v>20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02">
      <c r="A58" s="35" t="s">
        <v>50</v>
      </c>
      <c r="E58" s="36" t="s">
        <v>636</v>
      </c>
    </row>
    <row r="59" spans="1:5" ht="12.75">
      <c r="A59" s="37" t="s">
        <v>52</v>
      </c>
      <c r="E59" s="38" t="s">
        <v>961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0+O8+O12+O37+O44+O57+O70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962</v>
      </c>
      <c s="40">
        <f>0+I8+I12+I37+I44+I57+I70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962</v>
      </c>
      <c s="6"/>
      <c s="18" t="s">
        <v>963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1478.52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964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</f>
      </c>
      <c>
        <f>0+O13+O16+O19+O22+O25+O28+O31+O34</f>
      </c>
    </row>
    <row r="13" spans="1:16" ht="12.75">
      <c r="A13" s="25" t="s">
        <v>45</v>
      </c>
      <c s="29" t="s">
        <v>23</v>
      </c>
      <c s="29" t="s">
        <v>101</v>
      </c>
      <c s="25" t="s">
        <v>47</v>
      </c>
      <c s="30" t="s">
        <v>102</v>
      </c>
      <c s="31" t="s">
        <v>79</v>
      </c>
      <c s="32">
        <v>4284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63.75">
      <c r="A14" s="35" t="s">
        <v>50</v>
      </c>
      <c r="E14" s="36" t="s">
        <v>103</v>
      </c>
    </row>
    <row r="15" spans="1:5" ht="12.75">
      <c r="A15" s="39" t="s">
        <v>52</v>
      </c>
      <c r="E15" s="38" t="s">
        <v>965</v>
      </c>
    </row>
    <row r="16" spans="1:16" ht="12.75">
      <c r="A16" s="25" t="s">
        <v>45</v>
      </c>
      <c s="29" t="s">
        <v>22</v>
      </c>
      <c s="29" t="s">
        <v>105</v>
      </c>
      <c s="25" t="s">
        <v>47</v>
      </c>
      <c s="30" t="s">
        <v>106</v>
      </c>
      <c s="31" t="s">
        <v>79</v>
      </c>
      <c s="32">
        <v>756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51">
      <c r="A17" s="35" t="s">
        <v>50</v>
      </c>
      <c r="E17" s="36" t="s">
        <v>107</v>
      </c>
    </row>
    <row r="18" spans="1:5" ht="12.75">
      <c r="A18" s="39" t="s">
        <v>52</v>
      </c>
      <c r="E18" s="38" t="s">
        <v>966</v>
      </c>
    </row>
    <row r="19" spans="1:16" ht="12.75">
      <c r="A19" s="25" t="s">
        <v>45</v>
      </c>
      <c s="29" t="s">
        <v>33</v>
      </c>
      <c s="29" t="s">
        <v>118</v>
      </c>
      <c s="25" t="s">
        <v>47</v>
      </c>
      <c s="30" t="s">
        <v>119</v>
      </c>
      <c s="31" t="s">
        <v>79</v>
      </c>
      <c s="32">
        <v>131.75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51">
      <c r="A20" s="35" t="s">
        <v>50</v>
      </c>
      <c r="E20" s="36" t="s">
        <v>120</v>
      </c>
    </row>
    <row r="21" spans="1:5" ht="12.75">
      <c r="A21" s="39" t="s">
        <v>52</v>
      </c>
      <c r="E21" s="38" t="s">
        <v>967</v>
      </c>
    </row>
    <row r="22" spans="1:16" ht="12.75">
      <c r="A22" s="25" t="s">
        <v>45</v>
      </c>
      <c s="29" t="s">
        <v>35</v>
      </c>
      <c s="29" t="s">
        <v>123</v>
      </c>
      <c s="25" t="s">
        <v>47</v>
      </c>
      <c s="30" t="s">
        <v>124</v>
      </c>
      <c s="31" t="s">
        <v>79</v>
      </c>
      <c s="32">
        <v>756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2.75">
      <c r="A24" s="39" t="s">
        <v>52</v>
      </c>
      <c r="E24" s="38" t="s">
        <v>968</v>
      </c>
    </row>
    <row r="25" spans="1:16" ht="12.75">
      <c r="A25" s="25" t="s">
        <v>45</v>
      </c>
      <c s="29" t="s">
        <v>37</v>
      </c>
      <c s="29" t="s">
        <v>127</v>
      </c>
      <c s="25" t="s">
        <v>47</v>
      </c>
      <c s="30" t="s">
        <v>128</v>
      </c>
      <c s="31" t="s">
        <v>79</v>
      </c>
      <c s="32">
        <v>23.25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129</v>
      </c>
    </row>
    <row r="27" spans="1:5" ht="12.75">
      <c r="A27" s="39" t="s">
        <v>52</v>
      </c>
      <c r="E27" s="38" t="s">
        <v>969</v>
      </c>
    </row>
    <row r="28" spans="1:16" ht="12.75">
      <c r="A28" s="25" t="s">
        <v>45</v>
      </c>
      <c s="29" t="s">
        <v>96</v>
      </c>
      <c s="29" t="s">
        <v>136</v>
      </c>
      <c s="25" t="s">
        <v>47</v>
      </c>
      <c s="30" t="s">
        <v>137</v>
      </c>
      <c s="31" t="s">
        <v>49</v>
      </c>
      <c s="32">
        <v>1133.333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383</v>
      </c>
    </row>
    <row r="30" spans="1:5" ht="25.5">
      <c r="A30" s="39" t="s">
        <v>52</v>
      </c>
      <c r="E30" s="38" t="s">
        <v>970</v>
      </c>
    </row>
    <row r="31" spans="1:16" ht="12.75">
      <c r="A31" s="25" t="s">
        <v>45</v>
      </c>
      <c s="29" t="s">
        <v>100</v>
      </c>
      <c s="29" t="s">
        <v>140</v>
      </c>
      <c s="25" t="s">
        <v>47</v>
      </c>
      <c s="30" t="s">
        <v>141</v>
      </c>
      <c s="31" t="s">
        <v>79</v>
      </c>
      <c s="32">
        <v>170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142</v>
      </c>
    </row>
    <row r="33" spans="1:5" ht="12.75">
      <c r="A33" s="39" t="s">
        <v>52</v>
      </c>
      <c r="E33" s="38" t="s">
        <v>971</v>
      </c>
    </row>
    <row r="34" spans="1:16" ht="12.75">
      <c r="A34" s="25" t="s">
        <v>45</v>
      </c>
      <c s="29" t="s">
        <v>40</v>
      </c>
      <c s="29" t="s">
        <v>145</v>
      </c>
      <c s="25" t="s">
        <v>47</v>
      </c>
      <c s="30" t="s">
        <v>146</v>
      </c>
      <c s="31" t="s">
        <v>49</v>
      </c>
      <c s="32">
        <v>1133.333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51">
      <c r="A35" s="35" t="s">
        <v>50</v>
      </c>
      <c r="E35" s="36" t="s">
        <v>147</v>
      </c>
    </row>
    <row r="36" spans="1:5" ht="12.75">
      <c r="A36" s="37" t="s">
        <v>52</v>
      </c>
      <c r="E36" s="38" t="s">
        <v>972</v>
      </c>
    </row>
    <row r="37" spans="1:18" ht="12.75" customHeight="1">
      <c r="A37" s="6" t="s">
        <v>43</v>
      </c>
      <c s="6"/>
      <c s="42" t="s">
        <v>23</v>
      </c>
      <c s="6"/>
      <c s="27" t="s">
        <v>149</v>
      </c>
      <c s="6"/>
      <c s="6"/>
      <c s="6"/>
      <c s="43">
        <f>0+Q37</f>
      </c>
      <c r="O37">
        <f>0+R37</f>
      </c>
      <c r="Q37">
        <f>0+I38+I41</f>
      </c>
      <c>
        <f>0+O38+O41</f>
      </c>
    </row>
    <row r="38" spans="1:16" ht="12.75">
      <c r="A38" s="25" t="s">
        <v>45</v>
      </c>
      <c s="29" t="s">
        <v>42</v>
      </c>
      <c s="29" t="s">
        <v>151</v>
      </c>
      <c s="25" t="s">
        <v>47</v>
      </c>
      <c s="30" t="s">
        <v>152</v>
      </c>
      <c s="31" t="s">
        <v>49</v>
      </c>
      <c s="32">
        <v>348.8</v>
      </c>
      <c s="33">
        <v>0</v>
      </c>
      <c s="34">
        <f>ROUND(ROUND(H38,2)*ROUND(G38,3),2)</f>
      </c>
      <c r="O38">
        <f>(I38*21)/100</f>
      </c>
      <c t="s">
        <v>23</v>
      </c>
    </row>
    <row r="39" spans="1:5" ht="12.75">
      <c r="A39" s="35" t="s">
        <v>50</v>
      </c>
      <c r="E39" s="36" t="s">
        <v>153</v>
      </c>
    </row>
    <row r="40" spans="1:5" ht="12.75">
      <c r="A40" s="39" t="s">
        <v>52</v>
      </c>
      <c r="E40" s="38" t="s">
        <v>973</v>
      </c>
    </row>
    <row r="41" spans="1:16" ht="12.75">
      <c r="A41" s="25" t="s">
        <v>45</v>
      </c>
      <c s="29" t="s">
        <v>113</v>
      </c>
      <c s="29" t="s">
        <v>156</v>
      </c>
      <c s="25" t="s">
        <v>47</v>
      </c>
      <c s="30" t="s">
        <v>157</v>
      </c>
      <c s="31" t="s">
        <v>158</v>
      </c>
      <c s="32">
        <v>436</v>
      </c>
      <c s="33">
        <v>0</v>
      </c>
      <c s="34">
        <f>ROUND(ROUND(H41,2)*ROUND(G41,3),2)</f>
      </c>
      <c r="O41">
        <f>(I41*21)/100</f>
      </c>
      <c t="s">
        <v>23</v>
      </c>
    </row>
    <row r="42" spans="1:5" ht="25.5">
      <c r="A42" s="35" t="s">
        <v>50</v>
      </c>
      <c r="E42" s="36" t="s">
        <v>159</v>
      </c>
    </row>
    <row r="43" spans="1:5" ht="12.75">
      <c r="A43" s="37" t="s">
        <v>52</v>
      </c>
      <c r="E43" s="38" t="s">
        <v>974</v>
      </c>
    </row>
    <row r="44" spans="1:18" ht="12.75" customHeight="1">
      <c r="A44" s="6" t="s">
        <v>43</v>
      </c>
      <c s="6"/>
      <c s="42" t="s">
        <v>35</v>
      </c>
      <c s="6"/>
      <c s="27" t="s">
        <v>205</v>
      </c>
      <c s="6"/>
      <c s="6"/>
      <c s="6"/>
      <c s="43">
        <f>0+Q44</f>
      </c>
      <c r="O44">
        <f>0+R44</f>
      </c>
      <c r="Q44">
        <f>0+I45+I48+I51+I54</f>
      </c>
      <c>
        <f>0+O45+O48+O51+O54</f>
      </c>
    </row>
    <row r="45" spans="1:16" ht="12.75">
      <c r="A45" s="25" t="s">
        <v>45</v>
      </c>
      <c s="29" t="s">
        <v>117</v>
      </c>
      <c s="29" t="s">
        <v>212</v>
      </c>
      <c s="25" t="s">
        <v>47</v>
      </c>
      <c s="30" t="s">
        <v>213</v>
      </c>
      <c s="31" t="s">
        <v>49</v>
      </c>
      <c s="32">
        <v>1230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975</v>
      </c>
    </row>
    <row r="47" spans="1:5" ht="12.75">
      <c r="A47" s="39" t="s">
        <v>52</v>
      </c>
      <c r="E47" s="38" t="s">
        <v>976</v>
      </c>
    </row>
    <row r="48" spans="1:16" ht="12.75">
      <c r="A48" s="25" t="s">
        <v>45</v>
      </c>
      <c s="29" t="s">
        <v>122</v>
      </c>
      <c s="29" t="s">
        <v>977</v>
      </c>
      <c s="25" t="s">
        <v>47</v>
      </c>
      <c s="30" t="s">
        <v>978</v>
      </c>
      <c s="31" t="s">
        <v>49</v>
      </c>
      <c s="32">
        <v>1230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979</v>
      </c>
    </row>
    <row r="50" spans="1:5" ht="12.75">
      <c r="A50" s="39" t="s">
        <v>52</v>
      </c>
      <c r="E50" s="38" t="s">
        <v>976</v>
      </c>
    </row>
    <row r="51" spans="1:16" ht="12.75">
      <c r="A51" s="25" t="s">
        <v>45</v>
      </c>
      <c s="29" t="s">
        <v>126</v>
      </c>
      <c s="29" t="s">
        <v>605</v>
      </c>
      <c s="25" t="s">
        <v>47</v>
      </c>
      <c s="30" t="s">
        <v>606</v>
      </c>
      <c s="31" t="s">
        <v>49</v>
      </c>
      <c s="32">
        <v>1230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980</v>
      </c>
    </row>
    <row r="53" spans="1:5" ht="12.75">
      <c r="A53" s="39" t="s">
        <v>52</v>
      </c>
      <c r="E53" s="38" t="s">
        <v>976</v>
      </c>
    </row>
    <row r="54" spans="1:16" ht="12.75">
      <c r="A54" s="25" t="s">
        <v>45</v>
      </c>
      <c s="29" t="s">
        <v>131</v>
      </c>
      <c s="29" t="s">
        <v>981</v>
      </c>
      <c s="25" t="s">
        <v>47</v>
      </c>
      <c s="30" t="s">
        <v>982</v>
      </c>
      <c s="31" t="s">
        <v>49</v>
      </c>
      <c s="32">
        <v>1230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983</v>
      </c>
    </row>
    <row r="56" spans="1:5" ht="12.75">
      <c r="A56" s="37" t="s">
        <v>52</v>
      </c>
      <c r="E56" s="38" t="s">
        <v>976</v>
      </c>
    </row>
    <row r="57" spans="1:18" ht="12.75" customHeight="1">
      <c r="A57" s="6" t="s">
        <v>43</v>
      </c>
      <c s="6"/>
      <c s="42" t="s">
        <v>100</v>
      </c>
      <c s="6"/>
      <c s="27" t="s">
        <v>258</v>
      </c>
      <c s="6"/>
      <c s="6"/>
      <c s="6"/>
      <c s="43">
        <f>0+Q57</f>
      </c>
      <c r="O57">
        <f>0+R57</f>
      </c>
      <c r="Q57">
        <f>0+I58+I61+I64+I67</f>
      </c>
      <c>
        <f>0+O58+O61+O64+O67</f>
      </c>
    </row>
    <row r="58" spans="1:16" ht="12.75">
      <c r="A58" s="25" t="s">
        <v>45</v>
      </c>
      <c s="29" t="s">
        <v>135</v>
      </c>
      <c s="29" t="s">
        <v>264</v>
      </c>
      <c s="25" t="s">
        <v>47</v>
      </c>
      <c s="30" t="s">
        <v>265</v>
      </c>
      <c s="31" t="s">
        <v>56</v>
      </c>
      <c s="32">
        <v>4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12.75">
      <c r="A59" s="35" t="s">
        <v>50</v>
      </c>
      <c r="E59" s="36" t="s">
        <v>266</v>
      </c>
    </row>
    <row r="60" spans="1:5" ht="12.75">
      <c r="A60" s="39" t="s">
        <v>52</v>
      </c>
      <c r="E60" s="38" t="s">
        <v>984</v>
      </c>
    </row>
    <row r="61" spans="1:16" ht="12.75">
      <c r="A61" s="25" t="s">
        <v>45</v>
      </c>
      <c s="29" t="s">
        <v>139</v>
      </c>
      <c s="29" t="s">
        <v>985</v>
      </c>
      <c s="25" t="s">
        <v>47</v>
      </c>
      <c s="30" t="s">
        <v>986</v>
      </c>
      <c s="31" t="s">
        <v>56</v>
      </c>
      <c s="32">
        <v>2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12.75">
      <c r="A62" s="35" t="s">
        <v>50</v>
      </c>
      <c r="E62" s="36" t="s">
        <v>987</v>
      </c>
    </row>
    <row r="63" spans="1:5" ht="12.75">
      <c r="A63" s="39" t="s">
        <v>52</v>
      </c>
      <c r="E63" s="38" t="s">
        <v>988</v>
      </c>
    </row>
    <row r="64" spans="1:16" ht="12.75">
      <c r="A64" s="25" t="s">
        <v>45</v>
      </c>
      <c s="29" t="s">
        <v>144</v>
      </c>
      <c s="29" t="s">
        <v>269</v>
      </c>
      <c s="25" t="s">
        <v>47</v>
      </c>
      <c s="30" t="s">
        <v>270</v>
      </c>
      <c s="31" t="s">
        <v>56</v>
      </c>
      <c s="32">
        <v>2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989</v>
      </c>
    </row>
    <row r="66" spans="1:5" ht="12.75">
      <c r="A66" s="39" t="s">
        <v>52</v>
      </c>
      <c r="E66" s="38" t="s">
        <v>990</v>
      </c>
    </row>
    <row r="67" spans="1:16" ht="12.75">
      <c r="A67" s="25" t="s">
        <v>45</v>
      </c>
      <c s="29" t="s">
        <v>150</v>
      </c>
      <c s="29" t="s">
        <v>279</v>
      </c>
      <c s="25" t="s">
        <v>47</v>
      </c>
      <c s="30" t="s">
        <v>280</v>
      </c>
      <c s="31" t="s">
        <v>56</v>
      </c>
      <c s="32">
        <v>4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47</v>
      </c>
    </row>
    <row r="69" spans="1:5" ht="38.25">
      <c r="A69" s="37" t="s">
        <v>52</v>
      </c>
      <c r="E69" s="38" t="s">
        <v>991</v>
      </c>
    </row>
    <row r="70" spans="1:18" ht="12.75" customHeight="1">
      <c r="A70" s="6" t="s">
        <v>43</v>
      </c>
      <c s="6"/>
      <c s="42" t="s">
        <v>40</v>
      </c>
      <c s="6"/>
      <c s="27" t="s">
        <v>282</v>
      </c>
      <c s="6"/>
      <c s="6"/>
      <c s="6"/>
      <c s="43">
        <f>0+Q70</f>
      </c>
      <c r="O70">
        <f>0+R70</f>
      </c>
      <c r="Q70">
        <f>0+I71+I74+I77+I80+I83</f>
      </c>
      <c>
        <f>0+O71+O74+O77+O80+O83</f>
      </c>
    </row>
    <row r="71" spans="1:16" ht="12.75">
      <c r="A71" s="25" t="s">
        <v>45</v>
      </c>
      <c s="29" t="s">
        <v>155</v>
      </c>
      <c s="29" t="s">
        <v>992</v>
      </c>
      <c s="25" t="s">
        <v>47</v>
      </c>
      <c s="30" t="s">
        <v>993</v>
      </c>
      <c s="31" t="s">
        <v>158</v>
      </c>
      <c s="32">
        <v>168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994</v>
      </c>
    </row>
    <row r="73" spans="1:5" ht="12.75">
      <c r="A73" s="39" t="s">
        <v>52</v>
      </c>
      <c r="E73" s="38" t="s">
        <v>995</v>
      </c>
    </row>
    <row r="74" spans="1:16" ht="12.75">
      <c r="A74" s="25" t="s">
        <v>45</v>
      </c>
      <c s="29" t="s">
        <v>161</v>
      </c>
      <c s="29" t="s">
        <v>996</v>
      </c>
      <c s="25" t="s">
        <v>47</v>
      </c>
      <c s="30" t="s">
        <v>997</v>
      </c>
      <c s="31" t="s">
        <v>79</v>
      </c>
      <c s="32">
        <v>59.1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38.25">
      <c r="A76" s="39" t="s">
        <v>52</v>
      </c>
      <c r="E76" s="38" t="s">
        <v>998</v>
      </c>
    </row>
    <row r="77" spans="1:16" ht="12.75">
      <c r="A77" s="25" t="s">
        <v>45</v>
      </c>
      <c s="29" t="s">
        <v>166</v>
      </c>
      <c s="29" t="s">
        <v>625</v>
      </c>
      <c s="25" t="s">
        <v>47</v>
      </c>
      <c s="30" t="s">
        <v>626</v>
      </c>
      <c s="31" t="s">
        <v>158</v>
      </c>
      <c s="32">
        <v>900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50</v>
      </c>
      <c r="E78" s="36" t="s">
        <v>291</v>
      </c>
    </row>
    <row r="79" spans="1:5" ht="12.75">
      <c r="A79" s="39" t="s">
        <v>52</v>
      </c>
      <c r="E79" s="38" t="s">
        <v>999</v>
      </c>
    </row>
    <row r="80" spans="1:16" ht="12.75">
      <c r="A80" s="25" t="s">
        <v>45</v>
      </c>
      <c s="29" t="s">
        <v>172</v>
      </c>
      <c s="29" t="s">
        <v>298</v>
      </c>
      <c s="25" t="s">
        <v>168</v>
      </c>
      <c s="30" t="s">
        <v>299</v>
      </c>
      <c s="31" t="s">
        <v>158</v>
      </c>
      <c s="32">
        <v>190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50</v>
      </c>
      <c r="E81" s="36" t="s">
        <v>300</v>
      </c>
    </row>
    <row r="82" spans="1:5" ht="12.75">
      <c r="A82" s="39" t="s">
        <v>52</v>
      </c>
      <c r="E82" s="38" t="s">
        <v>1000</v>
      </c>
    </row>
    <row r="83" spans="1:16" ht="12.75">
      <c r="A83" s="25" t="s">
        <v>45</v>
      </c>
      <c s="29" t="s">
        <v>176</v>
      </c>
      <c s="29" t="s">
        <v>298</v>
      </c>
      <c s="25" t="s">
        <v>173</v>
      </c>
      <c s="30" t="s">
        <v>299</v>
      </c>
      <c s="31" t="s">
        <v>158</v>
      </c>
      <c s="32">
        <v>19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50</v>
      </c>
      <c r="E84" s="36" t="s">
        <v>300</v>
      </c>
    </row>
    <row r="85" spans="1:5" ht="12.75">
      <c r="A85" s="37" t="s">
        <v>52</v>
      </c>
      <c r="E85" s="38" t="s">
        <v>1001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0+O8+O12+O43+O50+O63+O67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1002</v>
      </c>
      <c s="40">
        <f>0+I8+I12+I43+I50+I63+I67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1002</v>
      </c>
      <c s="6"/>
      <c s="18" t="s">
        <v>1003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516.24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1004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</f>
      </c>
      <c>
        <f>0+O13+O16+O19+O22+O25+O28+O31+O34+O37+O40</f>
      </c>
    </row>
    <row r="13" spans="1:16" ht="12.75">
      <c r="A13" s="25" t="s">
        <v>45</v>
      </c>
      <c s="29" t="s">
        <v>23</v>
      </c>
      <c s="29" t="s">
        <v>92</v>
      </c>
      <c s="25" t="s">
        <v>47</v>
      </c>
      <c s="30" t="s">
        <v>93</v>
      </c>
      <c s="31" t="s">
        <v>79</v>
      </c>
      <c s="32">
        <v>322.5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89.25">
      <c r="A14" s="35" t="s">
        <v>50</v>
      </c>
      <c r="E14" s="36" t="s">
        <v>94</v>
      </c>
    </row>
    <row r="15" spans="1:5" ht="12.75">
      <c r="A15" s="39" t="s">
        <v>52</v>
      </c>
      <c r="E15" s="38" t="s">
        <v>1005</v>
      </c>
    </row>
    <row r="16" spans="1:16" ht="12.75">
      <c r="A16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79</v>
      </c>
      <c s="32">
        <v>322.5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38.25">
      <c r="A17" s="35" t="s">
        <v>50</v>
      </c>
      <c r="E17" s="36" t="s">
        <v>99</v>
      </c>
    </row>
    <row r="18" spans="1:5" ht="12.75">
      <c r="A18" s="39" t="s">
        <v>52</v>
      </c>
      <c r="E18" s="38" t="s">
        <v>1005</v>
      </c>
    </row>
    <row r="19" spans="1:16" ht="12.75">
      <c r="A19" s="25" t="s">
        <v>45</v>
      </c>
      <c s="29" t="s">
        <v>33</v>
      </c>
      <c s="29" t="s">
        <v>101</v>
      </c>
      <c s="25" t="s">
        <v>47</v>
      </c>
      <c s="30" t="s">
        <v>102</v>
      </c>
      <c s="31" t="s">
        <v>79</v>
      </c>
      <c s="32">
        <v>1523.2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63.75">
      <c r="A20" s="35" t="s">
        <v>50</v>
      </c>
      <c r="E20" s="36" t="s">
        <v>103</v>
      </c>
    </row>
    <row r="21" spans="1:5" ht="12.75">
      <c r="A21" s="39" t="s">
        <v>52</v>
      </c>
      <c r="E21" s="38" t="s">
        <v>1006</v>
      </c>
    </row>
    <row r="22" spans="1:16" ht="12.75">
      <c r="A22" s="25" t="s">
        <v>45</v>
      </c>
      <c s="29" t="s">
        <v>35</v>
      </c>
      <c s="29" t="s">
        <v>105</v>
      </c>
      <c s="25" t="s">
        <v>47</v>
      </c>
      <c s="30" t="s">
        <v>106</v>
      </c>
      <c s="31" t="s">
        <v>79</v>
      </c>
      <c s="32">
        <v>268.8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51">
      <c r="A23" s="35" t="s">
        <v>50</v>
      </c>
      <c r="E23" s="36" t="s">
        <v>107</v>
      </c>
    </row>
    <row r="24" spans="1:5" ht="12.75">
      <c r="A24" s="39" t="s">
        <v>52</v>
      </c>
      <c r="E24" s="38" t="s">
        <v>1007</v>
      </c>
    </row>
    <row r="25" spans="1:16" ht="12.75">
      <c r="A25" s="25" t="s">
        <v>45</v>
      </c>
      <c s="29" t="s">
        <v>37</v>
      </c>
      <c s="29" t="s">
        <v>118</v>
      </c>
      <c s="25" t="s">
        <v>47</v>
      </c>
      <c s="30" t="s">
        <v>119</v>
      </c>
      <c s="31" t="s">
        <v>79</v>
      </c>
      <c s="32">
        <v>902.7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51">
      <c r="A26" s="35" t="s">
        <v>50</v>
      </c>
      <c r="E26" s="36" t="s">
        <v>120</v>
      </c>
    </row>
    <row r="27" spans="1:5" ht="12.75">
      <c r="A27" s="39" t="s">
        <v>52</v>
      </c>
      <c r="E27" s="38" t="s">
        <v>1008</v>
      </c>
    </row>
    <row r="28" spans="1:16" ht="12.75">
      <c r="A28" s="25" t="s">
        <v>45</v>
      </c>
      <c s="29" t="s">
        <v>96</v>
      </c>
      <c s="29" t="s">
        <v>123</v>
      </c>
      <c s="25" t="s">
        <v>47</v>
      </c>
      <c s="30" t="s">
        <v>124</v>
      </c>
      <c s="31" t="s">
        <v>79</v>
      </c>
      <c s="32">
        <v>268.8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47</v>
      </c>
    </row>
    <row r="30" spans="1:5" ht="12.75">
      <c r="A30" s="39" t="s">
        <v>52</v>
      </c>
      <c r="E30" s="38" t="s">
        <v>1009</v>
      </c>
    </row>
    <row r="31" spans="1:16" ht="12.75">
      <c r="A31" s="25" t="s">
        <v>45</v>
      </c>
      <c s="29" t="s">
        <v>100</v>
      </c>
      <c s="29" t="s">
        <v>127</v>
      </c>
      <c s="25" t="s">
        <v>47</v>
      </c>
      <c s="30" t="s">
        <v>128</v>
      </c>
      <c s="31" t="s">
        <v>79</v>
      </c>
      <c s="32">
        <v>159.3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38.25">
      <c r="A32" s="35" t="s">
        <v>50</v>
      </c>
      <c r="E32" s="36" t="s">
        <v>129</v>
      </c>
    </row>
    <row r="33" spans="1:5" ht="12.75">
      <c r="A33" s="39" t="s">
        <v>52</v>
      </c>
      <c r="E33" s="38" t="s">
        <v>1010</v>
      </c>
    </row>
    <row r="34" spans="1:16" ht="12.75">
      <c r="A34" s="25" t="s">
        <v>45</v>
      </c>
      <c s="29" t="s">
        <v>40</v>
      </c>
      <c s="29" t="s">
        <v>136</v>
      </c>
      <c s="25" t="s">
        <v>47</v>
      </c>
      <c s="30" t="s">
        <v>137</v>
      </c>
      <c s="31" t="s">
        <v>49</v>
      </c>
      <c s="32">
        <v>1560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383</v>
      </c>
    </row>
    <row r="36" spans="1:5" ht="25.5">
      <c r="A36" s="39" t="s">
        <v>52</v>
      </c>
      <c r="E36" s="38" t="s">
        <v>1011</v>
      </c>
    </row>
    <row r="37" spans="1:16" ht="12.75">
      <c r="A37" s="25" t="s">
        <v>45</v>
      </c>
      <c s="29" t="s">
        <v>42</v>
      </c>
      <c s="29" t="s">
        <v>140</v>
      </c>
      <c s="25" t="s">
        <v>47</v>
      </c>
      <c s="30" t="s">
        <v>141</v>
      </c>
      <c s="31" t="s">
        <v>79</v>
      </c>
      <c s="32">
        <v>234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25.5">
      <c r="A38" s="35" t="s">
        <v>50</v>
      </c>
      <c r="E38" s="36" t="s">
        <v>142</v>
      </c>
    </row>
    <row r="39" spans="1:5" ht="12.75">
      <c r="A39" s="39" t="s">
        <v>52</v>
      </c>
      <c r="E39" s="38" t="s">
        <v>1012</v>
      </c>
    </row>
    <row r="40" spans="1:16" ht="12.75">
      <c r="A40" s="25" t="s">
        <v>45</v>
      </c>
      <c s="29" t="s">
        <v>113</v>
      </c>
      <c s="29" t="s">
        <v>145</v>
      </c>
      <c s="25" t="s">
        <v>47</v>
      </c>
      <c s="30" t="s">
        <v>146</v>
      </c>
      <c s="31" t="s">
        <v>49</v>
      </c>
      <c s="32">
        <v>1560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51">
      <c r="A41" s="35" t="s">
        <v>50</v>
      </c>
      <c r="E41" s="36" t="s">
        <v>147</v>
      </c>
    </row>
    <row r="42" spans="1:5" ht="12.75">
      <c r="A42" s="37" t="s">
        <v>52</v>
      </c>
      <c r="E42" s="38" t="s">
        <v>1013</v>
      </c>
    </row>
    <row r="43" spans="1:18" ht="12.75" customHeight="1">
      <c r="A43" s="6" t="s">
        <v>43</v>
      </c>
      <c s="6"/>
      <c s="42" t="s">
        <v>23</v>
      </c>
      <c s="6"/>
      <c s="27" t="s">
        <v>149</v>
      </c>
      <c s="6"/>
      <c s="6"/>
      <c s="6"/>
      <c s="43">
        <f>0+Q43</f>
      </c>
      <c r="O43">
        <f>0+R43</f>
      </c>
      <c r="Q43">
        <f>0+I44+I47</f>
      </c>
      <c>
        <f>0+O44+O47</f>
      </c>
    </row>
    <row r="44" spans="1:16" ht="12.75">
      <c r="A44" s="25" t="s">
        <v>45</v>
      </c>
      <c s="29" t="s">
        <v>117</v>
      </c>
      <c s="29" t="s">
        <v>151</v>
      </c>
      <c s="25" t="s">
        <v>47</v>
      </c>
      <c s="30" t="s">
        <v>152</v>
      </c>
      <c s="31" t="s">
        <v>49</v>
      </c>
      <c s="32">
        <v>96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12.75">
      <c r="A45" s="35" t="s">
        <v>50</v>
      </c>
      <c r="E45" s="36" t="s">
        <v>153</v>
      </c>
    </row>
    <row r="46" spans="1:5" ht="12.75">
      <c r="A46" s="39" t="s">
        <v>52</v>
      </c>
      <c r="E46" s="38" t="s">
        <v>1014</v>
      </c>
    </row>
    <row r="47" spans="1:16" ht="12.75">
      <c r="A47" s="25" t="s">
        <v>45</v>
      </c>
      <c s="29" t="s">
        <v>122</v>
      </c>
      <c s="29" t="s">
        <v>156</v>
      </c>
      <c s="25" t="s">
        <v>47</v>
      </c>
      <c s="30" t="s">
        <v>157</v>
      </c>
      <c s="31" t="s">
        <v>158</v>
      </c>
      <c s="32">
        <v>120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25.5">
      <c r="A48" s="35" t="s">
        <v>50</v>
      </c>
      <c r="E48" s="36" t="s">
        <v>159</v>
      </c>
    </row>
    <row r="49" spans="1:5" ht="12.75">
      <c r="A49" s="37" t="s">
        <v>52</v>
      </c>
      <c r="E49" s="38" t="s">
        <v>1015</v>
      </c>
    </row>
    <row r="50" spans="1:18" ht="12.75" customHeight="1">
      <c r="A50" s="6" t="s">
        <v>43</v>
      </c>
      <c s="6"/>
      <c s="42" t="s">
        <v>35</v>
      </c>
      <c s="6"/>
      <c s="27" t="s">
        <v>205</v>
      </c>
      <c s="6"/>
      <c s="6"/>
      <c s="6"/>
      <c s="43">
        <f>0+Q50</f>
      </c>
      <c r="O50">
        <f>0+R50</f>
      </c>
      <c r="Q50">
        <f>0+I51+I54+I57+I60</f>
      </c>
      <c>
        <f>0+O51+O54+O57+O60</f>
      </c>
    </row>
    <row r="51" spans="1:16" ht="12.75">
      <c r="A51" s="25" t="s">
        <v>45</v>
      </c>
      <c s="29" t="s">
        <v>126</v>
      </c>
      <c s="29" t="s">
        <v>212</v>
      </c>
      <c s="25" t="s">
        <v>47</v>
      </c>
      <c s="30" t="s">
        <v>213</v>
      </c>
      <c s="31" t="s">
        <v>49</v>
      </c>
      <c s="32">
        <v>925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12.75">
      <c r="A52" s="35" t="s">
        <v>50</v>
      </c>
      <c r="E52" s="36" t="s">
        <v>975</v>
      </c>
    </row>
    <row r="53" spans="1:5" ht="12.75">
      <c r="A53" s="39" t="s">
        <v>52</v>
      </c>
      <c r="E53" s="38" t="s">
        <v>1016</v>
      </c>
    </row>
    <row r="54" spans="1:16" ht="12.75">
      <c r="A54" s="25" t="s">
        <v>45</v>
      </c>
      <c s="29" t="s">
        <v>131</v>
      </c>
      <c s="29" t="s">
        <v>977</v>
      </c>
      <c s="25" t="s">
        <v>47</v>
      </c>
      <c s="30" t="s">
        <v>978</v>
      </c>
      <c s="31" t="s">
        <v>49</v>
      </c>
      <c s="32">
        <v>925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979</v>
      </c>
    </row>
    <row r="56" spans="1:5" ht="12.75">
      <c r="A56" s="39" t="s">
        <v>52</v>
      </c>
      <c r="E56" s="38" t="s">
        <v>1016</v>
      </c>
    </row>
    <row r="57" spans="1:16" ht="12.75">
      <c r="A57" s="25" t="s">
        <v>45</v>
      </c>
      <c s="29" t="s">
        <v>135</v>
      </c>
      <c s="29" t="s">
        <v>605</v>
      </c>
      <c s="25" t="s">
        <v>47</v>
      </c>
      <c s="30" t="s">
        <v>606</v>
      </c>
      <c s="31" t="s">
        <v>49</v>
      </c>
      <c s="32">
        <v>925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980</v>
      </c>
    </row>
    <row r="59" spans="1:5" ht="12.75">
      <c r="A59" s="39" t="s">
        <v>52</v>
      </c>
      <c r="E59" s="38" t="s">
        <v>1016</v>
      </c>
    </row>
    <row r="60" spans="1:16" ht="12.75">
      <c r="A60" s="25" t="s">
        <v>45</v>
      </c>
      <c s="29" t="s">
        <v>139</v>
      </c>
      <c s="29" t="s">
        <v>981</v>
      </c>
      <c s="25" t="s">
        <v>47</v>
      </c>
      <c s="30" t="s">
        <v>982</v>
      </c>
      <c s="31" t="s">
        <v>49</v>
      </c>
      <c s="32">
        <v>925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983</v>
      </c>
    </row>
    <row r="62" spans="1:5" ht="12.75">
      <c r="A62" s="37" t="s">
        <v>52</v>
      </c>
      <c r="E62" s="38" t="s">
        <v>1016</v>
      </c>
    </row>
    <row r="63" spans="1:18" ht="12.75" customHeight="1">
      <c r="A63" s="6" t="s">
        <v>43</v>
      </c>
      <c s="6"/>
      <c s="42" t="s">
        <v>100</v>
      </c>
      <c s="6"/>
      <c s="27" t="s">
        <v>258</v>
      </c>
      <c s="6"/>
      <c s="6"/>
      <c s="6"/>
      <c s="43">
        <f>0+Q63</f>
      </c>
      <c r="O63">
        <f>0+R63</f>
      </c>
      <c r="Q63">
        <f>0+I64</f>
      </c>
      <c>
        <f>0+O64</f>
      </c>
    </row>
    <row r="64" spans="1:16" ht="12.75">
      <c r="A64" s="25" t="s">
        <v>45</v>
      </c>
      <c s="29" t="s">
        <v>144</v>
      </c>
      <c s="29" t="s">
        <v>264</v>
      </c>
      <c s="25" t="s">
        <v>47</v>
      </c>
      <c s="30" t="s">
        <v>265</v>
      </c>
      <c s="31" t="s">
        <v>56</v>
      </c>
      <c s="32">
        <v>1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12.75">
      <c r="A65" s="35" t="s">
        <v>50</v>
      </c>
      <c r="E65" s="36" t="s">
        <v>266</v>
      </c>
    </row>
    <row r="66" spans="1:5" ht="12.75">
      <c r="A66" s="37" t="s">
        <v>52</v>
      </c>
      <c r="E66" s="38" t="s">
        <v>556</v>
      </c>
    </row>
    <row r="67" spans="1:18" ht="12.75" customHeight="1">
      <c r="A67" s="6" t="s">
        <v>43</v>
      </c>
      <c s="6"/>
      <c s="42" t="s">
        <v>40</v>
      </c>
      <c s="6"/>
      <c s="27" t="s">
        <v>282</v>
      </c>
      <c s="6"/>
      <c s="6"/>
      <c s="6"/>
      <c s="43">
        <f>0+Q67</f>
      </c>
      <c r="O67">
        <f>0+R67</f>
      </c>
      <c r="Q67">
        <f>0+I68+I71</f>
      </c>
      <c>
        <f>0+O68+O71</f>
      </c>
    </row>
    <row r="68" spans="1:16" ht="12.75">
      <c r="A68" s="25" t="s">
        <v>45</v>
      </c>
      <c s="29" t="s">
        <v>150</v>
      </c>
      <c s="29" t="s">
        <v>992</v>
      </c>
      <c s="25" t="s">
        <v>47</v>
      </c>
      <c s="30" t="s">
        <v>993</v>
      </c>
      <c s="31" t="s">
        <v>158</v>
      </c>
      <c s="32">
        <v>235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50</v>
      </c>
      <c r="E69" s="36" t="s">
        <v>994</v>
      </c>
    </row>
    <row r="70" spans="1:5" ht="12.75">
      <c r="A70" s="39" t="s">
        <v>52</v>
      </c>
      <c r="E70" s="38" t="s">
        <v>1017</v>
      </c>
    </row>
    <row r="71" spans="1:16" ht="12.75">
      <c r="A71" s="25" t="s">
        <v>45</v>
      </c>
      <c s="29" t="s">
        <v>155</v>
      </c>
      <c s="29" t="s">
        <v>625</v>
      </c>
      <c s="25" t="s">
        <v>47</v>
      </c>
      <c s="30" t="s">
        <v>626</v>
      </c>
      <c s="31" t="s">
        <v>158</v>
      </c>
      <c s="32">
        <v>740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291</v>
      </c>
    </row>
    <row r="73" spans="1:5" ht="12.75">
      <c r="A73" s="37" t="s">
        <v>52</v>
      </c>
      <c r="E73" s="38" t="s">
        <v>1018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0+O8+O12+O16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1019</v>
      </c>
      <c s="40">
        <f>0+I8+I12+I16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1019</v>
      </c>
      <c s="6"/>
      <c s="18" t="s">
        <v>1020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3192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1021</v>
      </c>
    </row>
    <row r="11" spans="1:5" ht="12.75">
      <c r="A11" s="37" t="s">
        <v>52</v>
      </c>
      <c r="E11" s="38" t="s">
        <v>1022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</f>
      </c>
      <c>
        <f>0+O13</f>
      </c>
    </row>
    <row r="13" spans="1:16" ht="25.5">
      <c r="A13" s="25" t="s">
        <v>45</v>
      </c>
      <c s="29" t="s">
        <v>23</v>
      </c>
      <c s="29" t="s">
        <v>1023</v>
      </c>
      <c s="25" t="s">
        <v>47</v>
      </c>
      <c s="30" t="s">
        <v>1024</v>
      </c>
      <c s="31" t="s">
        <v>79</v>
      </c>
      <c s="32">
        <v>1680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38.25">
      <c r="A14" s="35" t="s">
        <v>50</v>
      </c>
      <c r="E14" s="36" t="s">
        <v>1025</v>
      </c>
    </row>
    <row r="15" spans="1:5" ht="12.75">
      <c r="A15" s="37" t="s">
        <v>52</v>
      </c>
      <c r="E15" s="38" t="s">
        <v>1026</v>
      </c>
    </row>
    <row r="16" spans="1:18" ht="12.75" customHeight="1">
      <c r="A16" s="6" t="s">
        <v>43</v>
      </c>
      <c s="6"/>
      <c s="42" t="s">
        <v>35</v>
      </c>
      <c s="6"/>
      <c s="27" t="s">
        <v>205</v>
      </c>
      <c s="6"/>
      <c s="6"/>
      <c s="6"/>
      <c s="43">
        <f>0+Q16</f>
      </c>
      <c r="O16">
        <f>0+R16</f>
      </c>
      <c r="Q16">
        <f>0+I17</f>
      </c>
      <c>
        <f>0+O17</f>
      </c>
    </row>
    <row r="17" spans="1:16" ht="12.75">
      <c r="A17" s="25" t="s">
        <v>45</v>
      </c>
      <c s="29" t="s">
        <v>22</v>
      </c>
      <c s="29" t="s">
        <v>1027</v>
      </c>
      <c s="25" t="s">
        <v>47</v>
      </c>
      <c s="30" t="s">
        <v>1028</v>
      </c>
      <c s="31" t="s">
        <v>49</v>
      </c>
      <c s="32">
        <v>8400</v>
      </c>
      <c s="33">
        <v>0</v>
      </c>
      <c s="34">
        <f>ROUND(ROUND(H17,2)*ROUND(G17,3),2)</f>
      </c>
      <c r="O17">
        <f>(I17*21)/100</f>
      </c>
      <c t="s">
        <v>23</v>
      </c>
    </row>
    <row r="18" spans="1:5" ht="25.5">
      <c r="A18" s="35" t="s">
        <v>50</v>
      </c>
      <c r="E18" s="36" t="s">
        <v>1029</v>
      </c>
    </row>
    <row r="19" spans="1:5" ht="12.75">
      <c r="A19" s="37" t="s">
        <v>52</v>
      </c>
      <c r="E19" s="38" t="s">
        <v>1030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0+O8+O12+O49+O56+O60+O79+O86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1031</v>
      </c>
      <c s="40">
        <f>0+I8+I12+I49+I56+I60+I79+I86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1031</v>
      </c>
      <c s="6"/>
      <c s="18" t="s">
        <v>1032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1919.97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1033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</f>
      </c>
      <c>
        <f>0+O13+O16+O19+O22+O25+O28+O31+O34+O37+O40+O43+O46</f>
      </c>
    </row>
    <row r="13" spans="1:16" ht="12.75">
      <c r="A13" s="25" t="s">
        <v>45</v>
      </c>
      <c s="29" t="s">
        <v>23</v>
      </c>
      <c s="29" t="s">
        <v>92</v>
      </c>
      <c s="25" t="s">
        <v>47</v>
      </c>
      <c s="30" t="s">
        <v>93</v>
      </c>
      <c s="31" t="s">
        <v>79</v>
      </c>
      <c s="32">
        <v>510.75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89.25">
      <c r="A14" s="35" t="s">
        <v>50</v>
      </c>
      <c r="E14" s="36" t="s">
        <v>94</v>
      </c>
    </row>
    <row r="15" spans="1:5" ht="12.75">
      <c r="A15" s="39" t="s">
        <v>52</v>
      </c>
      <c r="E15" s="38" t="s">
        <v>1034</v>
      </c>
    </row>
    <row r="16" spans="1:16" ht="12.75">
      <c r="A16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79</v>
      </c>
      <c s="32">
        <v>510.75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38.25">
      <c r="A17" s="35" t="s">
        <v>50</v>
      </c>
      <c r="E17" s="36" t="s">
        <v>99</v>
      </c>
    </row>
    <row r="18" spans="1:5" ht="12.75">
      <c r="A18" s="39" t="s">
        <v>52</v>
      </c>
      <c r="E18" s="38" t="s">
        <v>1034</v>
      </c>
    </row>
    <row r="19" spans="1:16" ht="12.75">
      <c r="A19" s="25" t="s">
        <v>45</v>
      </c>
      <c s="29" t="s">
        <v>33</v>
      </c>
      <c s="29" t="s">
        <v>101</v>
      </c>
      <c s="25" t="s">
        <v>47</v>
      </c>
      <c s="30" t="s">
        <v>102</v>
      </c>
      <c s="31" t="s">
        <v>79</v>
      </c>
      <c s="32">
        <v>5842.05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63.75">
      <c r="A20" s="35" t="s">
        <v>50</v>
      </c>
      <c r="E20" s="36" t="s">
        <v>103</v>
      </c>
    </row>
    <row r="21" spans="1:5" ht="12.75">
      <c r="A21" s="39" t="s">
        <v>52</v>
      </c>
      <c r="E21" s="38" t="s">
        <v>1035</v>
      </c>
    </row>
    <row r="22" spans="1:16" ht="12.75">
      <c r="A22" s="25" t="s">
        <v>45</v>
      </c>
      <c s="29" t="s">
        <v>35</v>
      </c>
      <c s="29" t="s">
        <v>105</v>
      </c>
      <c s="25" t="s">
        <v>47</v>
      </c>
      <c s="30" t="s">
        <v>106</v>
      </c>
      <c s="31" t="s">
        <v>79</v>
      </c>
      <c s="32">
        <v>1030.95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51">
      <c r="A23" s="35" t="s">
        <v>50</v>
      </c>
      <c r="E23" s="36" t="s">
        <v>107</v>
      </c>
    </row>
    <row r="24" spans="1:5" ht="12.75">
      <c r="A24" s="39" t="s">
        <v>52</v>
      </c>
      <c r="E24" s="38" t="s">
        <v>1036</v>
      </c>
    </row>
    <row r="25" spans="1:16" ht="12.75">
      <c r="A25" s="25" t="s">
        <v>45</v>
      </c>
      <c s="29" t="s">
        <v>37</v>
      </c>
      <c s="29" t="s">
        <v>109</v>
      </c>
      <c s="25" t="s">
        <v>47</v>
      </c>
      <c s="30" t="s">
        <v>110</v>
      </c>
      <c s="31" t="s">
        <v>79</v>
      </c>
      <c s="32">
        <v>76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111</v>
      </c>
    </row>
    <row r="27" spans="1:5" ht="12.75">
      <c r="A27" s="39" t="s">
        <v>52</v>
      </c>
      <c r="E27" s="38" t="s">
        <v>1037</v>
      </c>
    </row>
    <row r="28" spans="1:16" ht="12.75">
      <c r="A28" s="25" t="s">
        <v>45</v>
      </c>
      <c s="29" t="s">
        <v>96</v>
      </c>
      <c s="29" t="s">
        <v>118</v>
      </c>
      <c s="25" t="s">
        <v>47</v>
      </c>
      <c s="30" t="s">
        <v>119</v>
      </c>
      <c s="31" t="s">
        <v>79</v>
      </c>
      <c s="32">
        <v>44.2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51">
      <c r="A29" s="35" t="s">
        <v>50</v>
      </c>
      <c r="E29" s="36" t="s">
        <v>120</v>
      </c>
    </row>
    <row r="30" spans="1:5" ht="12.75">
      <c r="A30" s="39" t="s">
        <v>52</v>
      </c>
      <c r="E30" s="38" t="s">
        <v>537</v>
      </c>
    </row>
    <row r="31" spans="1:16" ht="12.75">
      <c r="A31" s="25" t="s">
        <v>45</v>
      </c>
      <c s="29" t="s">
        <v>100</v>
      </c>
      <c s="29" t="s">
        <v>123</v>
      </c>
      <c s="25" t="s">
        <v>47</v>
      </c>
      <c s="30" t="s">
        <v>124</v>
      </c>
      <c s="31" t="s">
        <v>79</v>
      </c>
      <c s="32">
        <v>1030.95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12.75">
      <c r="A33" s="39" t="s">
        <v>52</v>
      </c>
      <c r="E33" s="38" t="s">
        <v>1038</v>
      </c>
    </row>
    <row r="34" spans="1:16" ht="12.75">
      <c r="A34" s="25" t="s">
        <v>45</v>
      </c>
      <c s="29" t="s">
        <v>40</v>
      </c>
      <c s="29" t="s">
        <v>127</v>
      </c>
      <c s="25" t="s">
        <v>47</v>
      </c>
      <c s="30" t="s">
        <v>128</v>
      </c>
      <c s="31" t="s">
        <v>79</v>
      </c>
      <c s="32">
        <v>7.8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38.25">
      <c r="A35" s="35" t="s">
        <v>50</v>
      </c>
      <c r="E35" s="36" t="s">
        <v>129</v>
      </c>
    </row>
    <row r="36" spans="1:5" ht="12.75">
      <c r="A36" s="39" t="s">
        <v>52</v>
      </c>
      <c r="E36" s="38" t="s">
        <v>539</v>
      </c>
    </row>
    <row r="37" spans="1:16" ht="12.75">
      <c r="A37" s="25" t="s">
        <v>45</v>
      </c>
      <c s="29" t="s">
        <v>42</v>
      </c>
      <c s="29" t="s">
        <v>132</v>
      </c>
      <c s="25" t="s">
        <v>47</v>
      </c>
      <c s="30" t="s">
        <v>133</v>
      </c>
      <c s="31" t="s">
        <v>79</v>
      </c>
      <c s="32">
        <v>76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9" t="s">
        <v>52</v>
      </c>
      <c r="E39" s="38" t="s">
        <v>1039</v>
      </c>
    </row>
    <row r="40" spans="1:16" ht="12.75">
      <c r="A40" s="25" t="s">
        <v>45</v>
      </c>
      <c s="29" t="s">
        <v>113</v>
      </c>
      <c s="29" t="s">
        <v>136</v>
      </c>
      <c s="25" t="s">
        <v>47</v>
      </c>
      <c s="30" t="s">
        <v>137</v>
      </c>
      <c s="31" t="s">
        <v>49</v>
      </c>
      <c s="32">
        <v>1893.333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383</v>
      </c>
    </row>
    <row r="42" spans="1:5" ht="25.5">
      <c r="A42" s="39" t="s">
        <v>52</v>
      </c>
      <c r="E42" s="38" t="s">
        <v>1040</v>
      </c>
    </row>
    <row r="43" spans="1:16" ht="12.75">
      <c r="A43" s="25" t="s">
        <v>45</v>
      </c>
      <c s="29" t="s">
        <v>117</v>
      </c>
      <c s="29" t="s">
        <v>140</v>
      </c>
      <c s="25" t="s">
        <v>47</v>
      </c>
      <c s="30" t="s">
        <v>141</v>
      </c>
      <c s="31" t="s">
        <v>79</v>
      </c>
      <c s="32">
        <v>284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25.5">
      <c r="A44" s="35" t="s">
        <v>50</v>
      </c>
      <c r="E44" s="36" t="s">
        <v>142</v>
      </c>
    </row>
    <row r="45" spans="1:5" ht="12.75">
      <c r="A45" s="39" t="s">
        <v>52</v>
      </c>
      <c r="E45" s="38" t="s">
        <v>1041</v>
      </c>
    </row>
    <row r="46" spans="1:16" ht="12.75">
      <c r="A46" s="25" t="s">
        <v>45</v>
      </c>
      <c s="29" t="s">
        <v>122</v>
      </c>
      <c s="29" t="s">
        <v>145</v>
      </c>
      <c s="25" t="s">
        <v>47</v>
      </c>
      <c s="30" t="s">
        <v>146</v>
      </c>
      <c s="31" t="s">
        <v>49</v>
      </c>
      <c s="32">
        <v>1893.333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51">
      <c r="A47" s="35" t="s">
        <v>50</v>
      </c>
      <c r="E47" s="36" t="s">
        <v>147</v>
      </c>
    </row>
    <row r="48" spans="1:5" ht="12.75">
      <c r="A48" s="37" t="s">
        <v>52</v>
      </c>
      <c r="E48" s="38" t="s">
        <v>1042</v>
      </c>
    </row>
    <row r="49" spans="1:18" ht="12.75" customHeight="1">
      <c r="A49" s="6" t="s">
        <v>43</v>
      </c>
      <c s="6"/>
      <c s="42" t="s">
        <v>23</v>
      </c>
      <c s="6"/>
      <c s="27" t="s">
        <v>149</v>
      </c>
      <c s="6"/>
      <c s="6"/>
      <c s="6"/>
      <c s="43">
        <f>0+Q49</f>
      </c>
      <c r="O49">
        <f>0+R49</f>
      </c>
      <c r="Q49">
        <f>0+I50+I53</f>
      </c>
      <c>
        <f>0+O50+O53</f>
      </c>
    </row>
    <row r="50" spans="1:16" ht="12.75">
      <c r="A50" s="25" t="s">
        <v>45</v>
      </c>
      <c s="29" t="s">
        <v>126</v>
      </c>
      <c s="29" t="s">
        <v>151</v>
      </c>
      <c s="25" t="s">
        <v>47</v>
      </c>
      <c s="30" t="s">
        <v>152</v>
      </c>
      <c s="31" t="s">
        <v>49</v>
      </c>
      <c s="32">
        <v>190.4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153</v>
      </c>
    </row>
    <row r="52" spans="1:5" ht="12.75">
      <c r="A52" s="39" t="s">
        <v>52</v>
      </c>
      <c r="E52" s="38" t="s">
        <v>1043</v>
      </c>
    </row>
    <row r="53" spans="1:16" ht="12.75">
      <c r="A53" s="25" t="s">
        <v>45</v>
      </c>
      <c s="29" t="s">
        <v>131</v>
      </c>
      <c s="29" t="s">
        <v>156</v>
      </c>
      <c s="25" t="s">
        <v>47</v>
      </c>
      <c s="30" t="s">
        <v>157</v>
      </c>
      <c s="31" t="s">
        <v>158</v>
      </c>
      <c s="32">
        <v>238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25.5">
      <c r="A54" s="35" t="s">
        <v>50</v>
      </c>
      <c r="E54" s="36" t="s">
        <v>159</v>
      </c>
    </row>
    <row r="55" spans="1:5" ht="12.75">
      <c r="A55" s="37" t="s">
        <v>52</v>
      </c>
      <c r="E55" s="38" t="s">
        <v>1044</v>
      </c>
    </row>
    <row r="56" spans="1:18" ht="12.75" customHeight="1">
      <c r="A56" s="6" t="s">
        <v>43</v>
      </c>
      <c s="6"/>
      <c s="42" t="s">
        <v>33</v>
      </c>
      <c s="6"/>
      <c s="27" t="s">
        <v>188</v>
      </c>
      <c s="6"/>
      <c s="6"/>
      <c s="6"/>
      <c s="43">
        <f>0+Q56</f>
      </c>
      <c r="O56">
        <f>0+R56</f>
      </c>
      <c r="Q56">
        <f>0+I57</f>
      </c>
      <c>
        <f>0+O57</f>
      </c>
    </row>
    <row r="57" spans="1:16" ht="12.75">
      <c r="A57" s="25" t="s">
        <v>45</v>
      </c>
      <c s="29" t="s">
        <v>135</v>
      </c>
      <c s="29" t="s">
        <v>190</v>
      </c>
      <c s="25" t="s">
        <v>47</v>
      </c>
      <c s="30" t="s">
        <v>191</v>
      </c>
      <c s="31" t="s">
        <v>79</v>
      </c>
      <c s="32">
        <v>3.9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12.75">
      <c r="A58" s="35" t="s">
        <v>50</v>
      </c>
      <c r="E58" s="36" t="s">
        <v>47</v>
      </c>
    </row>
    <row r="59" spans="1:5" ht="12.75">
      <c r="A59" s="37" t="s">
        <v>52</v>
      </c>
      <c r="E59" s="38" t="s">
        <v>1045</v>
      </c>
    </row>
    <row r="60" spans="1:18" ht="12.75" customHeight="1">
      <c r="A60" s="6" t="s">
        <v>43</v>
      </c>
      <c s="6"/>
      <c s="42" t="s">
        <v>35</v>
      </c>
      <c s="6"/>
      <c s="27" t="s">
        <v>205</v>
      </c>
      <c s="6"/>
      <c s="6"/>
      <c s="6"/>
      <c s="43">
        <f>0+Q60</f>
      </c>
      <c r="O60">
        <f>0+R60</f>
      </c>
      <c r="Q60">
        <f>0+I61+I64+I67+I70+I73+I76</f>
      </c>
      <c>
        <f>0+O61+O64+O67+O70+O73+O76</f>
      </c>
    </row>
    <row r="61" spans="1:16" ht="12.75">
      <c r="A61" s="25" t="s">
        <v>45</v>
      </c>
      <c s="29" t="s">
        <v>139</v>
      </c>
      <c s="29" t="s">
        <v>212</v>
      </c>
      <c s="25" t="s">
        <v>168</v>
      </c>
      <c s="30" t="s">
        <v>213</v>
      </c>
      <c s="31" t="s">
        <v>49</v>
      </c>
      <c s="32">
        <v>1120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25.5">
      <c r="A62" s="35" t="s">
        <v>50</v>
      </c>
      <c r="E62" s="36" t="s">
        <v>904</v>
      </c>
    </row>
    <row r="63" spans="1:5" ht="12.75">
      <c r="A63" s="39" t="s">
        <v>52</v>
      </c>
      <c r="E63" s="38" t="s">
        <v>1046</v>
      </c>
    </row>
    <row r="64" spans="1:16" ht="12.75">
      <c r="A64" s="25" t="s">
        <v>45</v>
      </c>
      <c s="29" t="s">
        <v>144</v>
      </c>
      <c s="29" t="s">
        <v>212</v>
      </c>
      <c s="25" t="s">
        <v>173</v>
      </c>
      <c s="30" t="s">
        <v>213</v>
      </c>
      <c s="31" t="s">
        <v>49</v>
      </c>
      <c s="32">
        <v>1280</v>
      </c>
      <c s="33">
        <v>0</v>
      </c>
      <c s="34">
        <f>ROUND(ROUND(H64,2)*ROUND(G64,3),2)</f>
      </c>
      <c r="O64">
        <f>(I64*21)/100</f>
      </c>
      <c t="s">
        <v>23</v>
      </c>
    </row>
    <row r="65" spans="1:5" ht="25.5">
      <c r="A65" s="35" t="s">
        <v>50</v>
      </c>
      <c r="E65" s="36" t="s">
        <v>906</v>
      </c>
    </row>
    <row r="66" spans="1:5" ht="12.75">
      <c r="A66" s="39" t="s">
        <v>52</v>
      </c>
      <c r="E66" s="38" t="s">
        <v>1047</v>
      </c>
    </row>
    <row r="67" spans="1:16" ht="12.75">
      <c r="A67" s="25" t="s">
        <v>45</v>
      </c>
      <c s="29" t="s">
        <v>150</v>
      </c>
      <c s="29" t="s">
        <v>222</v>
      </c>
      <c s="25" t="s">
        <v>47</v>
      </c>
      <c s="30" t="s">
        <v>223</v>
      </c>
      <c s="31" t="s">
        <v>79</v>
      </c>
      <c s="32">
        <v>17</v>
      </c>
      <c s="33">
        <v>0</v>
      </c>
      <c s="34">
        <f>ROUND(ROUND(H67,2)*ROUND(G67,3),2)</f>
      </c>
      <c r="O67">
        <f>(I67*21)/100</f>
      </c>
      <c t="s">
        <v>23</v>
      </c>
    </row>
    <row r="68" spans="1:5" ht="12.75">
      <c r="A68" s="35" t="s">
        <v>50</v>
      </c>
      <c r="E68" s="36" t="s">
        <v>47</v>
      </c>
    </row>
    <row r="69" spans="1:5" ht="12.75">
      <c r="A69" s="39" t="s">
        <v>52</v>
      </c>
      <c r="E69" s="38" t="s">
        <v>1048</v>
      </c>
    </row>
    <row r="70" spans="1:16" ht="12.75">
      <c r="A70" s="25" t="s">
        <v>45</v>
      </c>
      <c s="29" t="s">
        <v>155</v>
      </c>
      <c s="29" t="s">
        <v>605</v>
      </c>
      <c s="25" t="s">
        <v>47</v>
      </c>
      <c s="30" t="s">
        <v>606</v>
      </c>
      <c s="31" t="s">
        <v>49</v>
      </c>
      <c s="32">
        <v>1030</v>
      </c>
      <c s="33">
        <v>0</v>
      </c>
      <c s="34">
        <f>ROUND(ROUND(H70,2)*ROUND(G70,3),2)</f>
      </c>
      <c r="O70">
        <f>(I70*21)/100</f>
      </c>
      <c t="s">
        <v>23</v>
      </c>
    </row>
    <row r="71" spans="1:5" ht="25.5">
      <c r="A71" s="35" t="s">
        <v>50</v>
      </c>
      <c r="E71" s="36" t="s">
        <v>909</v>
      </c>
    </row>
    <row r="72" spans="1:5" ht="12.75">
      <c r="A72" s="39" t="s">
        <v>52</v>
      </c>
      <c r="E72" s="38" t="s">
        <v>1049</v>
      </c>
    </row>
    <row r="73" spans="1:16" ht="12.75">
      <c r="A73" s="25" t="s">
        <v>45</v>
      </c>
      <c s="29" t="s">
        <v>161</v>
      </c>
      <c s="29" t="s">
        <v>609</v>
      </c>
      <c s="25" t="s">
        <v>47</v>
      </c>
      <c s="30" t="s">
        <v>610</v>
      </c>
      <c s="31" t="s">
        <v>49</v>
      </c>
      <c s="32">
        <v>1000</v>
      </c>
      <c s="33">
        <v>0</v>
      </c>
      <c s="34">
        <f>ROUND(ROUND(H73,2)*ROUND(G73,3),2)</f>
      </c>
      <c r="O73">
        <f>(I73*21)/100</f>
      </c>
      <c t="s">
        <v>23</v>
      </c>
    </row>
    <row r="74" spans="1:5" ht="12.75">
      <c r="A74" s="35" t="s">
        <v>50</v>
      </c>
      <c r="E74" s="36" t="s">
        <v>611</v>
      </c>
    </row>
    <row r="75" spans="1:5" ht="12.75">
      <c r="A75" s="39" t="s">
        <v>52</v>
      </c>
      <c r="E75" s="38" t="s">
        <v>1050</v>
      </c>
    </row>
    <row r="76" spans="1:16" ht="12.75">
      <c r="A76" s="25" t="s">
        <v>45</v>
      </c>
      <c s="29" t="s">
        <v>166</v>
      </c>
      <c s="29" t="s">
        <v>912</v>
      </c>
      <c s="25" t="s">
        <v>47</v>
      </c>
      <c s="30" t="s">
        <v>913</v>
      </c>
      <c s="31" t="s">
        <v>49</v>
      </c>
      <c s="32">
        <v>1040</v>
      </c>
      <c s="33">
        <v>0</v>
      </c>
      <c s="34">
        <f>ROUND(ROUND(H76,2)*ROUND(G76,3),2)</f>
      </c>
      <c r="O76">
        <f>(I76*21)/100</f>
      </c>
      <c t="s">
        <v>23</v>
      </c>
    </row>
    <row r="77" spans="1:5" ht="25.5">
      <c r="A77" s="35" t="s">
        <v>50</v>
      </c>
      <c r="E77" s="36" t="s">
        <v>914</v>
      </c>
    </row>
    <row r="78" spans="1:5" ht="12.75">
      <c r="A78" s="37" t="s">
        <v>52</v>
      </c>
      <c r="E78" s="38" t="s">
        <v>1051</v>
      </c>
    </row>
    <row r="79" spans="1:18" ht="12.75" customHeight="1">
      <c r="A79" s="6" t="s">
        <v>43</v>
      </c>
      <c s="6"/>
      <c s="42" t="s">
        <v>100</v>
      </c>
      <c s="6"/>
      <c s="27" t="s">
        <v>258</v>
      </c>
      <c s="6"/>
      <c s="6"/>
      <c s="6"/>
      <c s="43">
        <f>0+Q79</f>
      </c>
      <c r="O79">
        <f>0+R79</f>
      </c>
      <c r="Q79">
        <f>0+I80+I83</f>
      </c>
      <c>
        <f>0+O80+O83</f>
      </c>
    </row>
    <row r="80" spans="1:16" ht="12.75">
      <c r="A80" s="25" t="s">
        <v>45</v>
      </c>
      <c s="29" t="s">
        <v>172</v>
      </c>
      <c s="29" t="s">
        <v>264</v>
      </c>
      <c s="25" t="s">
        <v>47</v>
      </c>
      <c s="30" t="s">
        <v>265</v>
      </c>
      <c s="31" t="s">
        <v>56</v>
      </c>
      <c s="32">
        <v>2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50</v>
      </c>
      <c r="E81" s="36" t="s">
        <v>266</v>
      </c>
    </row>
    <row r="82" spans="1:5" ht="12.75">
      <c r="A82" s="39" t="s">
        <v>52</v>
      </c>
      <c r="E82" s="38" t="s">
        <v>916</v>
      </c>
    </row>
    <row r="83" spans="1:16" ht="12.75">
      <c r="A83" s="25" t="s">
        <v>45</v>
      </c>
      <c s="29" t="s">
        <v>176</v>
      </c>
      <c s="29" t="s">
        <v>274</v>
      </c>
      <c s="25" t="s">
        <v>47</v>
      </c>
      <c s="30" t="s">
        <v>275</v>
      </c>
      <c s="31" t="s">
        <v>56</v>
      </c>
      <c s="32">
        <v>4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25.5">
      <c r="A84" s="35" t="s">
        <v>50</v>
      </c>
      <c r="E84" s="36" t="s">
        <v>276</v>
      </c>
    </row>
    <row r="85" spans="1:5" ht="12.75">
      <c r="A85" s="37" t="s">
        <v>52</v>
      </c>
      <c r="E85" s="38" t="s">
        <v>1052</v>
      </c>
    </row>
    <row r="86" spans="1:18" ht="12.75" customHeight="1">
      <c r="A86" s="6" t="s">
        <v>43</v>
      </c>
      <c s="6"/>
      <c s="42" t="s">
        <v>40</v>
      </c>
      <c s="6"/>
      <c s="27" t="s">
        <v>282</v>
      </c>
      <c s="6"/>
      <c s="6"/>
      <c s="6"/>
      <c s="43">
        <f>0+Q86</f>
      </c>
      <c r="O86">
        <f>0+R86</f>
      </c>
      <c r="Q86">
        <f>0+I87+I90</f>
      </c>
      <c>
        <f>0+O87+O90</f>
      </c>
    </row>
    <row r="87" spans="1:16" ht="12.75">
      <c r="A87" s="25" t="s">
        <v>45</v>
      </c>
      <c s="29" t="s">
        <v>181</v>
      </c>
      <c s="29" t="s">
        <v>298</v>
      </c>
      <c s="25" t="s">
        <v>47</v>
      </c>
      <c s="30" t="s">
        <v>299</v>
      </c>
      <c s="31" t="s">
        <v>158</v>
      </c>
      <c s="32">
        <v>302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300</v>
      </c>
    </row>
    <row r="89" spans="1:5" ht="12.75">
      <c r="A89" s="39" t="s">
        <v>52</v>
      </c>
      <c r="E89" s="38" t="s">
        <v>1053</v>
      </c>
    </row>
    <row r="90" spans="1:16" ht="12.75">
      <c r="A90" s="25" t="s">
        <v>45</v>
      </c>
      <c s="29" t="s">
        <v>184</v>
      </c>
      <c s="29" t="s">
        <v>303</v>
      </c>
      <c s="25" t="s">
        <v>47</v>
      </c>
      <c s="30" t="s">
        <v>304</v>
      </c>
      <c s="31" t="s">
        <v>158</v>
      </c>
      <c s="32">
        <v>24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25.5">
      <c r="A91" s="35" t="s">
        <v>50</v>
      </c>
      <c r="E91" s="36" t="s">
        <v>305</v>
      </c>
    </row>
    <row r="92" spans="1:5" ht="12.75">
      <c r="A92" s="37" t="s">
        <v>52</v>
      </c>
      <c r="E92" s="38" t="s">
        <v>1054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1055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1055</v>
      </c>
      <c s="6"/>
      <c s="18" t="s">
        <v>1056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0+I9+I12+I15+I18+I21</f>
      </c>
      <c>
        <f>0+O9+O12+O15+O18+O21</f>
      </c>
    </row>
    <row r="9" spans="1:16" ht="12.75">
      <c r="A9" s="25" t="s">
        <v>45</v>
      </c>
      <c s="29" t="s">
        <v>29</v>
      </c>
      <c s="29" t="s">
        <v>1057</v>
      </c>
      <c s="25" t="s">
        <v>1058</v>
      </c>
      <c s="30" t="s">
        <v>1059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76.5">
      <c r="A10" s="35" t="s">
        <v>50</v>
      </c>
      <c r="E10" s="36" t="s">
        <v>1061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1057</v>
      </c>
      <c s="25" t="s">
        <v>1062</v>
      </c>
      <c s="30" t="s">
        <v>1059</v>
      </c>
      <c s="31" t="s">
        <v>1060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76.5">
      <c r="A13" s="35" t="s">
        <v>50</v>
      </c>
      <c r="E13" s="36" t="s">
        <v>1063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1057</v>
      </c>
      <c s="25" t="s">
        <v>1064</v>
      </c>
      <c s="30" t="s">
        <v>1059</v>
      </c>
      <c s="31" t="s">
        <v>1060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76.5">
      <c r="A16" s="35" t="s">
        <v>50</v>
      </c>
      <c r="E16" s="36" t="s">
        <v>1065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1057</v>
      </c>
      <c s="25" t="s">
        <v>22</v>
      </c>
      <c s="30" t="s">
        <v>1059</v>
      </c>
      <c s="31" t="s">
        <v>1060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76.5">
      <c r="A19" s="35" t="s">
        <v>50</v>
      </c>
      <c r="E19" s="36" t="s">
        <v>1066</v>
      </c>
    </row>
    <row r="20" spans="1:5" ht="12.75">
      <c r="A20" s="39" t="s">
        <v>52</v>
      </c>
      <c r="E20" s="38" t="s">
        <v>47</v>
      </c>
    </row>
    <row r="21" spans="1:16" ht="12.75">
      <c r="A21" s="25" t="s">
        <v>45</v>
      </c>
      <c s="29" t="s">
        <v>35</v>
      </c>
      <c s="29" t="s">
        <v>1057</v>
      </c>
      <c s="25" t="s">
        <v>33</v>
      </c>
      <c s="30" t="s">
        <v>1059</v>
      </c>
      <c s="31" t="s">
        <v>1060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76.5">
      <c r="A22" s="35" t="s">
        <v>50</v>
      </c>
      <c r="E22" s="36" t="s">
        <v>1066</v>
      </c>
    </row>
    <row r="23" spans="1:5" ht="12.75">
      <c r="A23" s="37" t="s">
        <v>52</v>
      </c>
      <c r="E23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1067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1067</v>
      </c>
      <c s="6"/>
      <c s="18" t="s">
        <v>1068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282</v>
      </c>
      <c s="19"/>
      <c s="19"/>
      <c s="19"/>
      <c s="28">
        <f>0+Q8</f>
      </c>
      <c r="O8">
        <f>0+R8</f>
      </c>
      <c r="Q8">
        <f>0+I9+I12+I15+I18+I21+I24+I27+I30+I33+I36+I39+I42+I45+I48</f>
      </c>
      <c>
        <f>0+O9+O12+O15+O18+O21+O24+O27+O30+O33+O36+O39+O42+O45+O48</f>
      </c>
    </row>
    <row r="9" spans="1:16" ht="12.75">
      <c r="A9" s="25" t="s">
        <v>45</v>
      </c>
      <c s="29" t="s">
        <v>29</v>
      </c>
      <c s="29" t="s">
        <v>1069</v>
      </c>
      <c s="25" t="s">
        <v>47</v>
      </c>
      <c s="30" t="s">
        <v>1070</v>
      </c>
      <c s="31" t="s">
        <v>56</v>
      </c>
      <c s="32">
        <v>205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47</v>
      </c>
    </row>
    <row r="11" spans="1:5" ht="12.75">
      <c r="A11" s="39" t="s">
        <v>52</v>
      </c>
      <c r="E11" s="38" t="s">
        <v>1071</v>
      </c>
    </row>
    <row r="12" spans="1:16" ht="12.75">
      <c r="A12" s="25" t="s">
        <v>45</v>
      </c>
      <c s="29" t="s">
        <v>23</v>
      </c>
      <c s="29" t="s">
        <v>1072</v>
      </c>
      <c s="25" t="s">
        <v>47</v>
      </c>
      <c s="30" t="s">
        <v>1073</v>
      </c>
      <c s="31" t="s">
        <v>56</v>
      </c>
      <c s="32">
        <v>220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25.5">
      <c r="A13" s="35" t="s">
        <v>50</v>
      </c>
      <c r="E13" s="36" t="s">
        <v>1074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1075</v>
      </c>
      <c s="25" t="s">
        <v>47</v>
      </c>
      <c s="30" t="s">
        <v>1076</v>
      </c>
      <c s="31" t="s">
        <v>56</v>
      </c>
      <c s="32">
        <v>205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1077</v>
      </c>
    </row>
    <row r="17" spans="1:5" ht="12.75">
      <c r="A17" s="39" t="s">
        <v>52</v>
      </c>
      <c r="E17" s="38" t="s">
        <v>47</v>
      </c>
    </row>
    <row r="18" spans="1:16" ht="25.5">
      <c r="A18" s="25" t="s">
        <v>45</v>
      </c>
      <c s="29" t="s">
        <v>33</v>
      </c>
      <c s="29" t="s">
        <v>1078</v>
      </c>
      <c s="25" t="s">
        <v>47</v>
      </c>
      <c s="30" t="s">
        <v>1079</v>
      </c>
      <c s="31" t="s">
        <v>56</v>
      </c>
      <c s="32">
        <v>95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1080</v>
      </c>
    </row>
    <row r="20" spans="1:5" ht="12.75">
      <c r="A20" s="39" t="s">
        <v>52</v>
      </c>
      <c r="E20" s="38" t="s">
        <v>1081</v>
      </c>
    </row>
    <row r="21" spans="1:16" ht="12.75">
      <c r="A21" s="25" t="s">
        <v>45</v>
      </c>
      <c s="29" t="s">
        <v>35</v>
      </c>
      <c s="29" t="s">
        <v>1082</v>
      </c>
      <c s="25" t="s">
        <v>47</v>
      </c>
      <c s="30" t="s">
        <v>1083</v>
      </c>
      <c s="31" t="s">
        <v>56</v>
      </c>
      <c s="32">
        <v>7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1084</v>
      </c>
    </row>
    <row r="23" spans="1:5" ht="12.75">
      <c r="A23" s="39" t="s">
        <v>52</v>
      </c>
      <c r="E23" s="38" t="s">
        <v>1085</v>
      </c>
    </row>
    <row r="24" spans="1:16" ht="12.75">
      <c r="A24" s="25" t="s">
        <v>45</v>
      </c>
      <c s="29" t="s">
        <v>37</v>
      </c>
      <c s="29" t="s">
        <v>1086</v>
      </c>
      <c s="25" t="s">
        <v>47</v>
      </c>
      <c s="30" t="s">
        <v>1087</v>
      </c>
      <c s="31" t="s">
        <v>56</v>
      </c>
      <c s="32">
        <v>4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1088</v>
      </c>
    </row>
    <row r="26" spans="1:5" ht="12.75">
      <c r="A26" s="39" t="s">
        <v>52</v>
      </c>
      <c r="E26" s="38" t="s">
        <v>1089</v>
      </c>
    </row>
    <row r="27" spans="1:16" ht="12.75">
      <c r="A27" s="25" t="s">
        <v>45</v>
      </c>
      <c s="29" t="s">
        <v>96</v>
      </c>
      <c s="29" t="s">
        <v>1090</v>
      </c>
      <c s="25" t="s">
        <v>47</v>
      </c>
      <c s="30" t="s">
        <v>1091</v>
      </c>
      <c s="31" t="s">
        <v>56</v>
      </c>
      <c s="32">
        <v>2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1084</v>
      </c>
    </row>
    <row r="29" spans="1:5" ht="12.75">
      <c r="A29" s="39" t="s">
        <v>52</v>
      </c>
      <c r="E29" s="38" t="s">
        <v>1092</v>
      </c>
    </row>
    <row r="30" spans="1:16" ht="25.5">
      <c r="A30" s="25" t="s">
        <v>45</v>
      </c>
      <c s="29" t="s">
        <v>100</v>
      </c>
      <c s="29" t="s">
        <v>1093</v>
      </c>
      <c s="25" t="s">
        <v>47</v>
      </c>
      <c s="30" t="s">
        <v>1094</v>
      </c>
      <c s="31" t="s">
        <v>56</v>
      </c>
      <c s="32">
        <v>80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47</v>
      </c>
    </row>
    <row r="32" spans="1:5" ht="38.25">
      <c r="A32" s="39" t="s">
        <v>52</v>
      </c>
      <c r="E32" s="38" t="s">
        <v>1095</v>
      </c>
    </row>
    <row r="33" spans="1:16" ht="12.75">
      <c r="A33" s="25" t="s">
        <v>45</v>
      </c>
      <c s="29" t="s">
        <v>40</v>
      </c>
      <c s="29" t="s">
        <v>1096</v>
      </c>
      <c s="25" t="s">
        <v>47</v>
      </c>
      <c s="30" t="s">
        <v>1097</v>
      </c>
      <c s="31" t="s">
        <v>56</v>
      </c>
      <c s="32">
        <v>6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1084</v>
      </c>
    </row>
    <row r="35" spans="1:5" ht="38.25">
      <c r="A35" s="39" t="s">
        <v>52</v>
      </c>
      <c r="E35" s="38" t="s">
        <v>1098</v>
      </c>
    </row>
    <row r="36" spans="1:16" ht="25.5">
      <c r="A36" s="25" t="s">
        <v>45</v>
      </c>
      <c s="29" t="s">
        <v>42</v>
      </c>
      <c s="29" t="s">
        <v>1099</v>
      </c>
      <c s="25" t="s">
        <v>47</v>
      </c>
      <c s="30" t="s">
        <v>1100</v>
      </c>
      <c s="31" t="s">
        <v>49</v>
      </c>
      <c s="32">
        <v>2466.5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1101</v>
      </c>
    </row>
    <row r="38" spans="1:5" ht="127.5">
      <c r="A38" s="39" t="s">
        <v>52</v>
      </c>
      <c r="E38" s="38" t="s">
        <v>1102</v>
      </c>
    </row>
    <row r="39" spans="1:16" ht="25.5">
      <c r="A39" s="25" t="s">
        <v>45</v>
      </c>
      <c s="29" t="s">
        <v>113</v>
      </c>
      <c s="29" t="s">
        <v>1103</v>
      </c>
      <c s="25" t="s">
        <v>47</v>
      </c>
      <c s="30" t="s">
        <v>1104</v>
      </c>
      <c s="31" t="s">
        <v>49</v>
      </c>
      <c s="32">
        <v>2466.5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1105</v>
      </c>
    </row>
    <row r="41" spans="1:5" ht="127.5">
      <c r="A41" s="39" t="s">
        <v>52</v>
      </c>
      <c r="E41" s="38" t="s">
        <v>1102</v>
      </c>
    </row>
    <row r="42" spans="1:16" ht="12.75">
      <c r="A42" s="25" t="s">
        <v>45</v>
      </c>
      <c s="29" t="s">
        <v>117</v>
      </c>
      <c s="29" t="s">
        <v>1106</v>
      </c>
      <c s="25" t="s">
        <v>47</v>
      </c>
      <c s="30" t="s">
        <v>1107</v>
      </c>
      <c s="31" t="s">
        <v>56</v>
      </c>
      <c s="32">
        <v>263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47</v>
      </c>
    </row>
    <row r="44" spans="1:5" ht="12.75">
      <c r="A44" s="39" t="s">
        <v>52</v>
      </c>
      <c r="E44" s="38" t="s">
        <v>1108</v>
      </c>
    </row>
    <row r="45" spans="1:16" ht="12.75">
      <c r="A45" s="25" t="s">
        <v>45</v>
      </c>
      <c s="29" t="s">
        <v>122</v>
      </c>
      <c s="29" t="s">
        <v>1109</v>
      </c>
      <c s="25" t="s">
        <v>47</v>
      </c>
      <c s="30" t="s">
        <v>1110</v>
      </c>
      <c s="31" t="s">
        <v>49</v>
      </c>
      <c s="32">
        <v>20000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1111</v>
      </c>
    </row>
    <row r="47" spans="1:5" ht="12.75">
      <c r="A47" s="39" t="s">
        <v>52</v>
      </c>
      <c r="E47" s="38" t="s">
        <v>47</v>
      </c>
    </row>
    <row r="48" spans="1:16" ht="12.75">
      <c r="A48" s="25" t="s">
        <v>45</v>
      </c>
      <c s="29" t="s">
        <v>126</v>
      </c>
      <c s="29" t="s">
        <v>1112</v>
      </c>
      <c s="25" t="s">
        <v>47</v>
      </c>
      <c s="30" t="s">
        <v>1113</v>
      </c>
      <c s="31" t="s">
        <v>56</v>
      </c>
      <c s="32">
        <v>4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38.25">
      <c r="A49" s="35" t="s">
        <v>50</v>
      </c>
      <c r="E49" s="36" t="s">
        <v>1114</v>
      </c>
    </row>
    <row r="50" spans="1:5" ht="12.75">
      <c r="A50" s="37" t="s">
        <v>52</v>
      </c>
      <c r="E50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1115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1115</v>
      </c>
      <c s="6"/>
      <c s="18" t="s">
        <v>1116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40</v>
      </c>
      <c s="19"/>
      <c s="27" t="s">
        <v>282</v>
      </c>
      <c s="19"/>
      <c s="19"/>
      <c s="19"/>
      <c s="28">
        <f>0+Q8</f>
      </c>
      <c r="O8">
        <f>0+R8</f>
      </c>
      <c r="Q8">
        <f>0+I9+I12+I15+I18+I21+I24+I27+I30+I33+I36+I39+I42+I45+I48</f>
      </c>
      <c>
        <f>0+O9+O12+O15+O18+O21+O24+O27+O30+O33+O36+O39+O42+O45+O48</f>
      </c>
    </row>
    <row r="9" spans="1:16" ht="12.75">
      <c r="A9" s="25" t="s">
        <v>45</v>
      </c>
      <c s="29" t="s">
        <v>29</v>
      </c>
      <c s="29" t="s">
        <v>1117</v>
      </c>
      <c s="25" t="s">
        <v>47</v>
      </c>
      <c s="30" t="s">
        <v>1118</v>
      </c>
      <c s="31" t="s">
        <v>158</v>
      </c>
      <c s="32">
        <v>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1119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1069</v>
      </c>
      <c s="25" t="s">
        <v>47</v>
      </c>
      <c s="30" t="s">
        <v>1070</v>
      </c>
      <c s="31" t="s">
        <v>56</v>
      </c>
      <c s="32">
        <v>90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47</v>
      </c>
    </row>
    <row r="14" spans="1:5" ht="12.75">
      <c r="A14" s="39" t="s">
        <v>52</v>
      </c>
      <c r="E14" s="38" t="s">
        <v>1120</v>
      </c>
    </row>
    <row r="15" spans="1:16" ht="12.75">
      <c r="A15" s="25" t="s">
        <v>45</v>
      </c>
      <c s="29" t="s">
        <v>22</v>
      </c>
      <c s="29" t="s">
        <v>1072</v>
      </c>
      <c s="25" t="s">
        <v>47</v>
      </c>
      <c s="30" t="s">
        <v>1073</v>
      </c>
      <c s="31" t="s">
        <v>56</v>
      </c>
      <c s="32">
        <v>20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25.5">
      <c r="A16" s="35" t="s">
        <v>50</v>
      </c>
      <c r="E16" s="36" t="s">
        <v>1074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1075</v>
      </c>
      <c s="25" t="s">
        <v>47</v>
      </c>
      <c s="30" t="s">
        <v>1076</v>
      </c>
      <c s="31" t="s">
        <v>56</v>
      </c>
      <c s="32">
        <v>90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1077</v>
      </c>
    </row>
    <row r="20" spans="1:5" ht="12.75">
      <c r="A20" s="39" t="s">
        <v>52</v>
      </c>
      <c r="E20" s="38" t="s">
        <v>47</v>
      </c>
    </row>
    <row r="21" spans="1:16" ht="12.75">
      <c r="A21" s="25" t="s">
        <v>45</v>
      </c>
      <c s="29" t="s">
        <v>35</v>
      </c>
      <c s="29" t="s">
        <v>1121</v>
      </c>
      <c s="25" t="s">
        <v>47</v>
      </c>
      <c s="30" t="s">
        <v>1122</v>
      </c>
      <c s="31" t="s">
        <v>56</v>
      </c>
      <c s="32">
        <v>6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47</v>
      </c>
    </row>
    <row r="23" spans="1:5" ht="12.75">
      <c r="A23" s="39" t="s">
        <v>52</v>
      </c>
      <c r="E23" s="38" t="s">
        <v>47</v>
      </c>
    </row>
    <row r="24" spans="1:16" ht="25.5">
      <c r="A24" s="25" t="s">
        <v>45</v>
      </c>
      <c s="29" t="s">
        <v>37</v>
      </c>
      <c s="29" t="s">
        <v>1078</v>
      </c>
      <c s="25" t="s">
        <v>47</v>
      </c>
      <c s="30" t="s">
        <v>1079</v>
      </c>
      <c s="31" t="s">
        <v>56</v>
      </c>
      <c s="32">
        <v>35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1080</v>
      </c>
    </row>
    <row r="26" spans="1:5" ht="12.75">
      <c r="A26" s="39" t="s">
        <v>52</v>
      </c>
      <c r="E26" s="38" t="s">
        <v>1123</v>
      </c>
    </row>
    <row r="27" spans="1:16" ht="25.5">
      <c r="A27" s="25" t="s">
        <v>45</v>
      </c>
      <c s="29" t="s">
        <v>96</v>
      </c>
      <c s="29" t="s">
        <v>1124</v>
      </c>
      <c s="25" t="s">
        <v>47</v>
      </c>
      <c s="30" t="s">
        <v>1125</v>
      </c>
      <c s="31" t="s">
        <v>56</v>
      </c>
      <c s="32">
        <v>4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1126</v>
      </c>
    </row>
    <row r="29" spans="1:5" ht="12.75">
      <c r="A29" s="39" t="s">
        <v>52</v>
      </c>
      <c r="E29" s="38" t="s">
        <v>1127</v>
      </c>
    </row>
    <row r="30" spans="1:16" ht="12.75">
      <c r="A30" s="25" t="s">
        <v>45</v>
      </c>
      <c s="29" t="s">
        <v>100</v>
      </c>
      <c s="29" t="s">
        <v>1128</v>
      </c>
      <c s="25" t="s">
        <v>47</v>
      </c>
      <c s="30" t="s">
        <v>1129</v>
      </c>
      <c s="31" t="s">
        <v>56</v>
      </c>
      <c s="32">
        <v>68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1130</v>
      </c>
    </row>
    <row r="32" spans="1:5" ht="12.75">
      <c r="A32" s="39" t="s">
        <v>52</v>
      </c>
      <c r="E32" s="38" t="s">
        <v>1131</v>
      </c>
    </row>
    <row r="33" spans="1:16" ht="25.5">
      <c r="A33" s="25" t="s">
        <v>45</v>
      </c>
      <c s="29" t="s">
        <v>40</v>
      </c>
      <c s="29" t="s">
        <v>1093</v>
      </c>
      <c s="25" t="s">
        <v>47</v>
      </c>
      <c s="30" t="s">
        <v>1094</v>
      </c>
      <c s="31" t="s">
        <v>56</v>
      </c>
      <c s="32">
        <v>40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47</v>
      </c>
    </row>
    <row r="35" spans="1:5" ht="38.25">
      <c r="A35" s="39" t="s">
        <v>52</v>
      </c>
      <c r="E35" s="38" t="s">
        <v>1132</v>
      </c>
    </row>
    <row r="36" spans="1:16" ht="12.75">
      <c r="A36" s="25" t="s">
        <v>45</v>
      </c>
      <c s="29" t="s">
        <v>42</v>
      </c>
      <c s="29" t="s">
        <v>1096</v>
      </c>
      <c s="25" t="s">
        <v>47</v>
      </c>
      <c s="30" t="s">
        <v>1097</v>
      </c>
      <c s="31" t="s">
        <v>56</v>
      </c>
      <c s="32">
        <v>6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1084</v>
      </c>
    </row>
    <row r="38" spans="1:5" ht="38.25">
      <c r="A38" s="39" t="s">
        <v>52</v>
      </c>
      <c r="E38" s="38" t="s">
        <v>1098</v>
      </c>
    </row>
    <row r="39" spans="1:16" ht="25.5">
      <c r="A39" s="25" t="s">
        <v>45</v>
      </c>
      <c s="29" t="s">
        <v>113</v>
      </c>
      <c s="29" t="s">
        <v>1099</v>
      </c>
      <c s="25" t="s">
        <v>47</v>
      </c>
      <c s="30" t="s">
        <v>1100</v>
      </c>
      <c s="31" t="s">
        <v>49</v>
      </c>
      <c s="32">
        <v>924.5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12.75">
      <c r="A40" s="35" t="s">
        <v>50</v>
      </c>
      <c r="E40" s="36" t="s">
        <v>1101</v>
      </c>
    </row>
    <row r="41" spans="1:5" ht="127.5">
      <c r="A41" s="39" t="s">
        <v>52</v>
      </c>
      <c r="E41" s="38" t="s">
        <v>1133</v>
      </c>
    </row>
    <row r="42" spans="1:16" ht="25.5">
      <c r="A42" s="25" t="s">
        <v>45</v>
      </c>
      <c s="29" t="s">
        <v>117</v>
      </c>
      <c s="29" t="s">
        <v>1103</v>
      </c>
      <c s="25" t="s">
        <v>47</v>
      </c>
      <c s="30" t="s">
        <v>1104</v>
      </c>
      <c s="31" t="s">
        <v>49</v>
      </c>
      <c s="32">
        <v>924.5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1105</v>
      </c>
    </row>
    <row r="44" spans="1:5" ht="127.5">
      <c r="A44" s="39" t="s">
        <v>52</v>
      </c>
      <c r="E44" s="38" t="s">
        <v>1133</v>
      </c>
    </row>
    <row r="45" spans="1:16" ht="12.75">
      <c r="A45" s="25" t="s">
        <v>45</v>
      </c>
      <c s="29" t="s">
        <v>122</v>
      </c>
      <c s="29" t="s">
        <v>1109</v>
      </c>
      <c s="25" t="s">
        <v>47</v>
      </c>
      <c s="30" t="s">
        <v>1110</v>
      </c>
      <c s="31" t="s">
        <v>49</v>
      </c>
      <c s="32">
        <v>6000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1111</v>
      </c>
    </row>
    <row r="47" spans="1:5" ht="12.75">
      <c r="A47" s="39" t="s">
        <v>52</v>
      </c>
      <c r="E47" s="38" t="s">
        <v>47</v>
      </c>
    </row>
    <row r="48" spans="1:16" ht="12.75">
      <c r="A48" s="25" t="s">
        <v>45</v>
      </c>
      <c s="29" t="s">
        <v>126</v>
      </c>
      <c s="29" t="s">
        <v>1112</v>
      </c>
      <c s="25" t="s">
        <v>47</v>
      </c>
      <c s="30" t="s">
        <v>1113</v>
      </c>
      <c s="31" t="s">
        <v>56</v>
      </c>
      <c s="32">
        <v>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38.25">
      <c r="A49" s="35" t="s">
        <v>50</v>
      </c>
      <c r="E49" s="36" t="s">
        <v>1114</v>
      </c>
    </row>
    <row r="50" spans="1:5" ht="12.75">
      <c r="A50" s="37" t="s">
        <v>52</v>
      </c>
      <c r="E50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1134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1134</v>
      </c>
      <c s="6"/>
      <c s="18" t="s">
        <v>1135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1136</v>
      </c>
      <c s="25" t="s">
        <v>47</v>
      </c>
      <c s="30" t="s">
        <v>1137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14.75">
      <c r="A10" s="35" t="s">
        <v>50</v>
      </c>
      <c r="E10" s="36" t="s">
        <v>1138</v>
      </c>
    </row>
    <row r="11" spans="1:5" ht="306">
      <c r="A11" s="37" t="s">
        <v>52</v>
      </c>
      <c r="E11" s="38" t="s">
        <v>1139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0+O8+O21+O52+O83+O105+O133+O149+O165+O169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1140</v>
      </c>
      <c s="40">
        <f>0+I8+I21+I52+I83+I105+I133+I149+I165+I169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1140</v>
      </c>
      <c s="6"/>
      <c s="18" t="s">
        <v>1141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662.934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641</v>
      </c>
    </row>
    <row r="11" spans="1:5" ht="38.25">
      <c r="A11" s="39" t="s">
        <v>52</v>
      </c>
      <c r="E11" s="38" t="s">
        <v>1142</v>
      </c>
    </row>
    <row r="12" spans="1:16" ht="12.75">
      <c r="A12" s="25" t="s">
        <v>45</v>
      </c>
      <c s="29" t="s">
        <v>23</v>
      </c>
      <c s="29" t="s">
        <v>1143</v>
      </c>
      <c s="25" t="s">
        <v>47</v>
      </c>
      <c s="30" t="s">
        <v>1144</v>
      </c>
      <c s="31" t="s">
        <v>56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1145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1146</v>
      </c>
      <c s="25" t="s">
        <v>47</v>
      </c>
      <c s="30" t="s">
        <v>1147</v>
      </c>
      <c s="31" t="s">
        <v>56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1148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1149</v>
      </c>
      <c s="25" t="s">
        <v>47</v>
      </c>
      <c s="30" t="s">
        <v>1150</v>
      </c>
      <c s="31" t="s">
        <v>56</v>
      </c>
      <c s="32">
        <v>2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1151</v>
      </c>
    </row>
    <row r="20" spans="1:5" ht="12.75">
      <c r="A20" s="37" t="s">
        <v>52</v>
      </c>
      <c r="E20" s="38" t="s">
        <v>47</v>
      </c>
    </row>
    <row r="21" spans="1:18" ht="12.75" customHeight="1">
      <c r="A21" s="6" t="s">
        <v>43</v>
      </c>
      <c s="6"/>
      <c s="42" t="s">
        <v>29</v>
      </c>
      <c s="6"/>
      <c s="27" t="s">
        <v>44</v>
      </c>
      <c s="6"/>
      <c s="6"/>
      <c s="6"/>
      <c s="43">
        <f>0+Q21</f>
      </c>
      <c r="O21">
        <f>0+R21</f>
      </c>
      <c r="Q21">
        <f>0+I22+I25+I28+I31+I34+I37+I40+I43+I46+I49</f>
      </c>
      <c>
        <f>0+O22+O25+O28+O31+O34+O37+O40+O43+O46+O49</f>
      </c>
    </row>
    <row r="22" spans="1:16" ht="12.75">
      <c r="A22" s="25" t="s">
        <v>45</v>
      </c>
      <c s="29" t="s">
        <v>35</v>
      </c>
      <c s="29" t="s">
        <v>1152</v>
      </c>
      <c s="25" t="s">
        <v>47</v>
      </c>
      <c s="30" t="s">
        <v>1153</v>
      </c>
      <c s="31" t="s">
        <v>1154</v>
      </c>
      <c s="32">
        <v>480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12.75">
      <c r="A24" s="39" t="s">
        <v>52</v>
      </c>
      <c r="E24" s="38" t="s">
        <v>1155</v>
      </c>
    </row>
    <row r="25" spans="1:16" ht="25.5">
      <c r="A25" s="25" t="s">
        <v>45</v>
      </c>
      <c s="29" t="s">
        <v>37</v>
      </c>
      <c s="29" t="s">
        <v>1156</v>
      </c>
      <c s="25" t="s">
        <v>47</v>
      </c>
      <c s="30" t="s">
        <v>1157</v>
      </c>
      <c s="31" t="s">
        <v>158</v>
      </c>
      <c s="32">
        <v>12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51">
      <c r="A26" s="35" t="s">
        <v>50</v>
      </c>
      <c r="E26" s="36" t="s">
        <v>1158</v>
      </c>
    </row>
    <row r="27" spans="1:5" ht="12.75">
      <c r="A27" s="39" t="s">
        <v>52</v>
      </c>
      <c r="E27" s="38" t="s">
        <v>1159</v>
      </c>
    </row>
    <row r="28" spans="1:16" ht="12.75">
      <c r="A28" s="25" t="s">
        <v>45</v>
      </c>
      <c s="29" t="s">
        <v>96</v>
      </c>
      <c s="29" t="s">
        <v>651</v>
      </c>
      <c s="25" t="s">
        <v>47</v>
      </c>
      <c s="30" t="s">
        <v>652</v>
      </c>
      <c s="31" t="s">
        <v>79</v>
      </c>
      <c s="32">
        <v>186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111</v>
      </c>
    </row>
    <row r="30" spans="1:5" ht="25.5">
      <c r="A30" s="39" t="s">
        <v>52</v>
      </c>
      <c r="E30" s="38" t="s">
        <v>1160</v>
      </c>
    </row>
    <row r="31" spans="1:16" ht="12.75">
      <c r="A31" s="25" t="s">
        <v>45</v>
      </c>
      <c s="29" t="s">
        <v>100</v>
      </c>
      <c s="29" t="s">
        <v>1161</v>
      </c>
      <c s="25" t="s">
        <v>47</v>
      </c>
      <c s="30" t="s">
        <v>1162</v>
      </c>
      <c s="31" t="s">
        <v>79</v>
      </c>
      <c s="32">
        <v>186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25.5">
      <c r="A32" s="35" t="s">
        <v>50</v>
      </c>
      <c r="E32" s="36" t="s">
        <v>645</v>
      </c>
    </row>
    <row r="33" spans="1:5" ht="25.5">
      <c r="A33" s="39" t="s">
        <v>52</v>
      </c>
      <c r="E33" s="38" t="s">
        <v>1163</v>
      </c>
    </row>
    <row r="34" spans="1:16" ht="12.75">
      <c r="A34" s="25" t="s">
        <v>45</v>
      </c>
      <c s="29" t="s">
        <v>40</v>
      </c>
      <c s="29" t="s">
        <v>1164</v>
      </c>
      <c s="25" t="s">
        <v>47</v>
      </c>
      <c s="30" t="s">
        <v>1165</v>
      </c>
      <c s="31" t="s">
        <v>79</v>
      </c>
      <c s="32">
        <v>217.5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649</v>
      </c>
    </row>
    <row r="36" spans="1:5" ht="38.25">
      <c r="A36" s="39" t="s">
        <v>52</v>
      </c>
      <c r="E36" s="38" t="s">
        <v>1166</v>
      </c>
    </row>
    <row r="37" spans="1:16" ht="12.75">
      <c r="A37" s="25" t="s">
        <v>45</v>
      </c>
      <c s="29" t="s">
        <v>42</v>
      </c>
      <c s="29" t="s">
        <v>123</v>
      </c>
      <c s="25" t="s">
        <v>47</v>
      </c>
      <c s="30" t="s">
        <v>124</v>
      </c>
      <c s="31" t="s">
        <v>79</v>
      </c>
      <c s="32">
        <v>554.296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51">
      <c r="A39" s="39" t="s">
        <v>52</v>
      </c>
      <c r="E39" s="38" t="s">
        <v>1167</v>
      </c>
    </row>
    <row r="40" spans="1:16" ht="12.75">
      <c r="A40" s="25" t="s">
        <v>45</v>
      </c>
      <c s="29" t="s">
        <v>113</v>
      </c>
      <c s="29" t="s">
        <v>1168</v>
      </c>
      <c s="25" t="s">
        <v>47</v>
      </c>
      <c s="30" t="s">
        <v>1169</v>
      </c>
      <c s="31" t="s">
        <v>79</v>
      </c>
      <c s="32">
        <v>186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1170</v>
      </c>
    </row>
    <row r="42" spans="1:5" ht="12.75">
      <c r="A42" s="39" t="s">
        <v>52</v>
      </c>
      <c r="E42" s="38" t="s">
        <v>1171</v>
      </c>
    </row>
    <row r="43" spans="1:16" ht="12.75">
      <c r="A43" s="25" t="s">
        <v>45</v>
      </c>
      <c s="29" t="s">
        <v>117</v>
      </c>
      <c s="29" t="s">
        <v>659</v>
      </c>
      <c s="25" t="s">
        <v>168</v>
      </c>
      <c s="30" t="s">
        <v>660</v>
      </c>
      <c s="31" t="s">
        <v>79</v>
      </c>
      <c s="32">
        <v>1625.014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1172</v>
      </c>
    </row>
    <row r="45" spans="1:5" ht="25.5">
      <c r="A45" s="39" t="s">
        <v>52</v>
      </c>
      <c r="E45" s="38" t="s">
        <v>1173</v>
      </c>
    </row>
    <row r="46" spans="1:16" ht="12.75">
      <c r="A46" s="25" t="s">
        <v>45</v>
      </c>
      <c s="29" t="s">
        <v>122</v>
      </c>
      <c s="29" t="s">
        <v>659</v>
      </c>
      <c s="25" t="s">
        <v>173</v>
      </c>
      <c s="30" t="s">
        <v>660</v>
      </c>
      <c s="31" t="s">
        <v>79</v>
      </c>
      <c s="32">
        <v>479.6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1172</v>
      </c>
    </row>
    <row r="48" spans="1:5" ht="25.5">
      <c r="A48" s="39" t="s">
        <v>52</v>
      </c>
      <c r="E48" s="38" t="s">
        <v>1174</v>
      </c>
    </row>
    <row r="49" spans="1:16" ht="12.75">
      <c r="A49" s="25" t="s">
        <v>45</v>
      </c>
      <c s="29" t="s">
        <v>126</v>
      </c>
      <c s="29" t="s">
        <v>659</v>
      </c>
      <c s="25" t="s">
        <v>403</v>
      </c>
      <c s="30" t="s">
        <v>660</v>
      </c>
      <c s="31" t="s">
        <v>79</v>
      </c>
      <c s="32">
        <v>178.64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1175</v>
      </c>
    </row>
    <row r="51" spans="1:5" ht="12.75">
      <c r="A51" s="37" t="s">
        <v>52</v>
      </c>
      <c r="E51" s="38" t="s">
        <v>1176</v>
      </c>
    </row>
    <row r="52" spans="1:18" ht="12.75" customHeight="1">
      <c r="A52" s="6" t="s">
        <v>43</v>
      </c>
      <c s="6"/>
      <c s="42" t="s">
        <v>23</v>
      </c>
      <c s="6"/>
      <c s="27" t="s">
        <v>149</v>
      </c>
      <c s="6"/>
      <c s="6"/>
      <c s="6"/>
      <c s="43">
        <f>0+Q52</f>
      </c>
      <c r="O52">
        <f>0+R52</f>
      </c>
      <c r="Q52">
        <f>0+I53+I56+I59+I62+I65+I68+I71+I74+I77+I80</f>
      </c>
      <c>
        <f>0+O53+O56+O59+O62+O65+O68+O71+O74+O77+O80</f>
      </c>
    </row>
    <row r="53" spans="1:16" ht="12.75">
      <c r="A53" s="25" t="s">
        <v>45</v>
      </c>
      <c s="29" t="s">
        <v>131</v>
      </c>
      <c s="29" t="s">
        <v>1177</v>
      </c>
      <c s="25" t="s">
        <v>47</v>
      </c>
      <c s="30" t="s">
        <v>1178</v>
      </c>
      <c s="31" t="s">
        <v>79</v>
      </c>
      <c s="32">
        <v>1.584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47</v>
      </c>
    </row>
    <row r="55" spans="1:5" ht="12.75">
      <c r="A55" s="39" t="s">
        <v>52</v>
      </c>
      <c r="E55" s="38" t="s">
        <v>1179</v>
      </c>
    </row>
    <row r="56" spans="1:16" ht="12.75">
      <c r="A56" s="25" t="s">
        <v>45</v>
      </c>
      <c s="29" t="s">
        <v>135</v>
      </c>
      <c s="29" t="s">
        <v>1180</v>
      </c>
      <c s="25" t="s">
        <v>47</v>
      </c>
      <c s="30" t="s">
        <v>1181</v>
      </c>
      <c s="31" t="s">
        <v>79</v>
      </c>
      <c s="32">
        <v>0.548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47</v>
      </c>
    </row>
    <row r="58" spans="1:5" ht="25.5">
      <c r="A58" s="39" t="s">
        <v>52</v>
      </c>
      <c r="E58" s="38" t="s">
        <v>1182</v>
      </c>
    </row>
    <row r="59" spans="1:16" ht="12.75">
      <c r="A59" s="25" t="s">
        <v>45</v>
      </c>
      <c s="29" t="s">
        <v>139</v>
      </c>
      <c s="29" t="s">
        <v>1183</v>
      </c>
      <c s="25" t="s">
        <v>47</v>
      </c>
      <c s="30" t="s">
        <v>1184</v>
      </c>
      <c s="31" t="s">
        <v>79</v>
      </c>
      <c s="32">
        <v>125.664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1185</v>
      </c>
    </row>
    <row r="61" spans="1:5" ht="25.5">
      <c r="A61" s="39" t="s">
        <v>52</v>
      </c>
      <c r="E61" s="38" t="s">
        <v>1186</v>
      </c>
    </row>
    <row r="62" spans="1:16" ht="12.75">
      <c r="A62" s="25" t="s">
        <v>45</v>
      </c>
      <c s="29" t="s">
        <v>144</v>
      </c>
      <c s="29" t="s">
        <v>1187</v>
      </c>
      <c s="25" t="s">
        <v>47</v>
      </c>
      <c s="30" t="s">
        <v>1188</v>
      </c>
      <c s="31" t="s">
        <v>74</v>
      </c>
      <c s="32">
        <v>15.708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1189</v>
      </c>
    </row>
    <row r="64" spans="1:5" ht="12.75">
      <c r="A64" s="39" t="s">
        <v>52</v>
      </c>
      <c r="E64" s="38" t="s">
        <v>1190</v>
      </c>
    </row>
    <row r="65" spans="1:16" ht="12.75">
      <c r="A65" s="25" t="s">
        <v>45</v>
      </c>
      <c s="29" t="s">
        <v>150</v>
      </c>
      <c s="29" t="s">
        <v>1191</v>
      </c>
      <c s="25" t="s">
        <v>47</v>
      </c>
      <c s="30" t="s">
        <v>1192</v>
      </c>
      <c s="31" t="s">
        <v>74</v>
      </c>
      <c s="32">
        <v>38.564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25.5">
      <c r="A66" s="35" t="s">
        <v>50</v>
      </c>
      <c r="E66" s="36" t="s">
        <v>1193</v>
      </c>
    </row>
    <row r="67" spans="1:5" ht="25.5">
      <c r="A67" s="39" t="s">
        <v>52</v>
      </c>
      <c r="E67" s="38" t="s">
        <v>1194</v>
      </c>
    </row>
    <row r="68" spans="1:16" ht="12.75">
      <c r="A68" s="25" t="s">
        <v>45</v>
      </c>
      <c s="29" t="s">
        <v>155</v>
      </c>
      <c s="29" t="s">
        <v>1195</v>
      </c>
      <c s="25" t="s">
        <v>47</v>
      </c>
      <c s="30" t="s">
        <v>1196</v>
      </c>
      <c s="31" t="s">
        <v>74</v>
      </c>
      <c s="32">
        <v>38.564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50</v>
      </c>
      <c r="E69" s="36" t="s">
        <v>1197</v>
      </c>
    </row>
    <row r="70" spans="1:5" ht="12.75">
      <c r="A70" s="39" t="s">
        <v>52</v>
      </c>
      <c r="E70" s="38" t="s">
        <v>1198</v>
      </c>
    </row>
    <row r="71" spans="1:16" ht="12.75">
      <c r="A71" s="25" t="s">
        <v>45</v>
      </c>
      <c s="29" t="s">
        <v>161</v>
      </c>
      <c s="29" t="s">
        <v>1199</v>
      </c>
      <c s="25" t="s">
        <v>47</v>
      </c>
      <c s="30" t="s">
        <v>1200</v>
      </c>
      <c s="31" t="s">
        <v>158</v>
      </c>
      <c s="32">
        <v>192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649</v>
      </c>
    </row>
    <row r="73" spans="1:5" ht="25.5">
      <c r="A73" s="39" t="s">
        <v>52</v>
      </c>
      <c r="E73" s="38" t="s">
        <v>1201</v>
      </c>
    </row>
    <row r="74" spans="1:16" ht="12.75">
      <c r="A74" s="25" t="s">
        <v>45</v>
      </c>
      <c s="29" t="s">
        <v>166</v>
      </c>
      <c s="29" t="s">
        <v>1202</v>
      </c>
      <c s="25" t="s">
        <v>47</v>
      </c>
      <c s="30" t="s">
        <v>1203</v>
      </c>
      <c s="31" t="s">
        <v>79</v>
      </c>
      <c s="32">
        <v>243.86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1204</v>
      </c>
    </row>
    <row r="76" spans="1:5" ht="12.75">
      <c r="A76" s="39" t="s">
        <v>52</v>
      </c>
      <c r="E76" s="38" t="s">
        <v>1205</v>
      </c>
    </row>
    <row r="77" spans="1:16" ht="12.75">
      <c r="A77" s="25" t="s">
        <v>45</v>
      </c>
      <c s="29" t="s">
        <v>172</v>
      </c>
      <c s="29" t="s">
        <v>1206</v>
      </c>
      <c s="25" t="s">
        <v>47</v>
      </c>
      <c s="30" t="s">
        <v>1207</v>
      </c>
      <c s="31" t="s">
        <v>74</v>
      </c>
      <c s="32">
        <v>60.965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50</v>
      </c>
      <c r="E78" s="36" t="s">
        <v>1208</v>
      </c>
    </row>
    <row r="79" spans="1:5" ht="12.75">
      <c r="A79" s="39" t="s">
        <v>52</v>
      </c>
      <c r="E79" s="38" t="s">
        <v>1209</v>
      </c>
    </row>
    <row r="80" spans="1:16" ht="12.75">
      <c r="A80" s="25" t="s">
        <v>45</v>
      </c>
      <c s="29" t="s">
        <v>176</v>
      </c>
      <c s="29" t="s">
        <v>1210</v>
      </c>
      <c s="25" t="s">
        <v>1211</v>
      </c>
      <c s="30" t="s">
        <v>1212</v>
      </c>
      <c s="31" t="s">
        <v>49</v>
      </c>
      <c s="32">
        <v>105.6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50</v>
      </c>
      <c r="E81" s="36" t="s">
        <v>1213</v>
      </c>
    </row>
    <row r="82" spans="1:5" ht="12.75">
      <c r="A82" s="37" t="s">
        <v>52</v>
      </c>
      <c r="E82" s="38" t="s">
        <v>1214</v>
      </c>
    </row>
    <row r="83" spans="1:18" ht="12.75" customHeight="1">
      <c r="A83" s="6" t="s">
        <v>43</v>
      </c>
      <c s="6"/>
      <c s="42" t="s">
        <v>22</v>
      </c>
      <c s="6"/>
      <c s="27" t="s">
        <v>663</v>
      </c>
      <c s="6"/>
      <c s="6"/>
      <c s="6"/>
      <c s="43">
        <f>0+Q83</f>
      </c>
      <c r="O83">
        <f>0+R83</f>
      </c>
      <c r="Q83">
        <f>0+I84+I87+I90+I93+I96+I99+I102</f>
      </c>
      <c>
        <f>0+O84+O87+O90+O93+O96+O99+O102</f>
      </c>
    </row>
    <row r="84" spans="1:16" ht="12.75">
      <c r="A84" s="25" t="s">
        <v>45</v>
      </c>
      <c s="29" t="s">
        <v>181</v>
      </c>
      <c s="29" t="s">
        <v>1215</v>
      </c>
      <c s="25" t="s">
        <v>47</v>
      </c>
      <c s="30" t="s">
        <v>1216</v>
      </c>
      <c s="31" t="s">
        <v>1217</v>
      </c>
      <c s="32">
        <v>550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12.75">
      <c r="A85" s="35" t="s">
        <v>50</v>
      </c>
      <c r="E85" s="36" t="s">
        <v>1218</v>
      </c>
    </row>
    <row r="86" spans="1:5" ht="12.75">
      <c r="A86" s="39" t="s">
        <v>52</v>
      </c>
      <c r="E86" s="38" t="s">
        <v>1219</v>
      </c>
    </row>
    <row r="87" spans="1:16" ht="12.75">
      <c r="A87" s="25" t="s">
        <v>45</v>
      </c>
      <c s="29" t="s">
        <v>184</v>
      </c>
      <c s="29" t="s">
        <v>1220</v>
      </c>
      <c s="25" t="s">
        <v>47</v>
      </c>
      <c s="30" t="s">
        <v>1221</v>
      </c>
      <c s="31" t="s">
        <v>79</v>
      </c>
      <c s="32">
        <v>34.776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1222</v>
      </c>
    </row>
    <row r="89" spans="1:5" ht="12.75">
      <c r="A89" s="39" t="s">
        <v>52</v>
      </c>
      <c r="E89" s="38" t="s">
        <v>1223</v>
      </c>
    </row>
    <row r="90" spans="1:16" ht="12.75">
      <c r="A90" s="25" t="s">
        <v>45</v>
      </c>
      <c s="29" t="s">
        <v>189</v>
      </c>
      <c s="29" t="s">
        <v>1224</v>
      </c>
      <c s="25" t="s">
        <v>47</v>
      </c>
      <c s="30" t="s">
        <v>1225</v>
      </c>
      <c s="31" t="s">
        <v>74</v>
      </c>
      <c s="32">
        <v>5.216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1226</v>
      </c>
    </row>
    <row r="92" spans="1:5" ht="12.75">
      <c r="A92" s="39" t="s">
        <v>52</v>
      </c>
      <c r="E92" s="38" t="s">
        <v>1227</v>
      </c>
    </row>
    <row r="93" spans="1:16" ht="12.75">
      <c r="A93" s="25" t="s">
        <v>45</v>
      </c>
      <c s="29" t="s">
        <v>193</v>
      </c>
      <c s="29" t="s">
        <v>1228</v>
      </c>
      <c s="25" t="s">
        <v>47</v>
      </c>
      <c s="30" t="s">
        <v>1229</v>
      </c>
      <c s="31" t="s">
        <v>79</v>
      </c>
      <c s="32">
        <v>224.325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25.5">
      <c r="A94" s="35" t="s">
        <v>50</v>
      </c>
      <c r="E94" s="36" t="s">
        <v>1230</v>
      </c>
    </row>
    <row r="95" spans="1:5" ht="25.5">
      <c r="A95" s="39" t="s">
        <v>52</v>
      </c>
      <c r="E95" s="38" t="s">
        <v>1231</v>
      </c>
    </row>
    <row r="96" spans="1:16" ht="12.75">
      <c r="A96" s="25" t="s">
        <v>45</v>
      </c>
      <c s="29" t="s">
        <v>197</v>
      </c>
      <c s="29" t="s">
        <v>1232</v>
      </c>
      <c s="25" t="s">
        <v>47</v>
      </c>
      <c s="30" t="s">
        <v>1233</v>
      </c>
      <c s="31" t="s">
        <v>74</v>
      </c>
      <c s="32">
        <v>56.081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50</v>
      </c>
      <c r="E97" s="36" t="s">
        <v>1208</v>
      </c>
    </row>
    <row r="98" spans="1:5" ht="12.75">
      <c r="A98" s="39" t="s">
        <v>52</v>
      </c>
      <c r="E98" s="38" t="s">
        <v>1234</v>
      </c>
    </row>
    <row r="99" spans="1:16" ht="12.75">
      <c r="A99" s="25" t="s">
        <v>45</v>
      </c>
      <c s="29" t="s">
        <v>201</v>
      </c>
      <c s="29" t="s">
        <v>1235</v>
      </c>
      <c s="25" t="s">
        <v>47</v>
      </c>
      <c s="30" t="s">
        <v>1236</v>
      </c>
      <c s="31" t="s">
        <v>79</v>
      </c>
      <c s="32">
        <v>43.789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1237</v>
      </c>
    </row>
    <row r="101" spans="1:5" ht="12.75">
      <c r="A101" s="39" t="s">
        <v>52</v>
      </c>
      <c r="E101" s="38" t="s">
        <v>1238</v>
      </c>
    </row>
    <row r="102" spans="1:16" ht="12.75">
      <c r="A102" s="25" t="s">
        <v>45</v>
      </c>
      <c s="29" t="s">
        <v>206</v>
      </c>
      <c s="29" t="s">
        <v>1239</v>
      </c>
      <c s="25" t="s">
        <v>47</v>
      </c>
      <c s="30" t="s">
        <v>1240</v>
      </c>
      <c s="31" t="s">
        <v>74</v>
      </c>
      <c s="32">
        <v>10.947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12.75">
      <c r="A103" s="35" t="s">
        <v>50</v>
      </c>
      <c r="E103" s="36" t="s">
        <v>1208</v>
      </c>
    </row>
    <row r="104" spans="1:5" ht="12.75">
      <c r="A104" s="37" t="s">
        <v>52</v>
      </c>
      <c r="E104" s="38" t="s">
        <v>1241</v>
      </c>
    </row>
    <row r="105" spans="1:18" ht="12.75" customHeight="1">
      <c r="A105" s="6" t="s">
        <v>43</v>
      </c>
      <c s="6"/>
      <c s="42" t="s">
        <v>33</v>
      </c>
      <c s="6"/>
      <c s="27" t="s">
        <v>188</v>
      </c>
      <c s="6"/>
      <c s="6"/>
      <c s="6"/>
      <c s="43">
        <f>0+Q105</f>
      </c>
      <c r="O105">
        <f>0+R105</f>
      </c>
      <c r="Q105">
        <f>0+I106+I109+I112+I115+I118+I121+I124+I127+I130</f>
      </c>
      <c>
        <f>0+O106+O109+O112+O115+O118+O121+O124+O127+O130</f>
      </c>
    </row>
    <row r="106" spans="1:16" ht="12.75">
      <c r="A106" s="25" t="s">
        <v>45</v>
      </c>
      <c s="29" t="s">
        <v>211</v>
      </c>
      <c s="29" t="s">
        <v>1242</v>
      </c>
      <c s="25" t="s">
        <v>47</v>
      </c>
      <c s="30" t="s">
        <v>1243</v>
      </c>
      <c s="31" t="s">
        <v>79</v>
      </c>
      <c s="32">
        <v>34.32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1244</v>
      </c>
    </row>
    <row r="108" spans="1:5" ht="12.75">
      <c r="A108" s="39" t="s">
        <v>52</v>
      </c>
      <c r="E108" s="38" t="s">
        <v>1245</v>
      </c>
    </row>
    <row r="109" spans="1:16" ht="12.75">
      <c r="A109" s="25" t="s">
        <v>45</v>
      </c>
      <c s="29" t="s">
        <v>216</v>
      </c>
      <c s="29" t="s">
        <v>1246</v>
      </c>
      <c s="25" t="s">
        <v>47</v>
      </c>
      <c s="30" t="s">
        <v>1247</v>
      </c>
      <c s="31" t="s">
        <v>74</v>
      </c>
      <c s="32">
        <v>6.864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1248</v>
      </c>
    </row>
    <row r="111" spans="1:5" ht="12.75">
      <c r="A111" s="39" t="s">
        <v>52</v>
      </c>
      <c r="E111" s="38" t="s">
        <v>1249</v>
      </c>
    </row>
    <row r="112" spans="1:16" ht="12.75">
      <c r="A112" s="25" t="s">
        <v>45</v>
      </c>
      <c s="29" t="s">
        <v>221</v>
      </c>
      <c s="29" t="s">
        <v>1250</v>
      </c>
      <c s="25" t="s">
        <v>47</v>
      </c>
      <c s="30" t="s">
        <v>1251</v>
      </c>
      <c s="31" t="s">
        <v>79</v>
      </c>
      <c s="32">
        <v>286.489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38.25">
      <c r="A113" s="35" t="s">
        <v>50</v>
      </c>
      <c r="E113" s="36" t="s">
        <v>1252</v>
      </c>
    </row>
    <row r="114" spans="1:5" ht="12.75">
      <c r="A114" s="39" t="s">
        <v>52</v>
      </c>
      <c r="E114" s="38" t="s">
        <v>1253</v>
      </c>
    </row>
    <row r="115" spans="1:16" ht="12.75">
      <c r="A115" s="25" t="s">
        <v>45</v>
      </c>
      <c s="29" t="s">
        <v>225</v>
      </c>
      <c s="29" t="s">
        <v>1254</v>
      </c>
      <c s="25" t="s">
        <v>47</v>
      </c>
      <c s="30" t="s">
        <v>1255</v>
      </c>
      <c s="31" t="s">
        <v>74</v>
      </c>
      <c s="32">
        <v>34.379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12.75">
      <c r="A116" s="35" t="s">
        <v>50</v>
      </c>
      <c r="E116" s="36" t="s">
        <v>1256</v>
      </c>
    </row>
    <row r="117" spans="1:5" ht="12.75">
      <c r="A117" s="39" t="s">
        <v>52</v>
      </c>
      <c r="E117" s="38" t="s">
        <v>1257</v>
      </c>
    </row>
    <row r="118" spans="1:16" ht="12.75">
      <c r="A118" s="25" t="s">
        <v>45</v>
      </c>
      <c s="29" t="s">
        <v>230</v>
      </c>
      <c s="29" t="s">
        <v>1258</v>
      </c>
      <c s="25" t="s">
        <v>47</v>
      </c>
      <c s="30" t="s">
        <v>1259</v>
      </c>
      <c s="31" t="s">
        <v>74</v>
      </c>
      <c s="32">
        <v>8.538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25.5">
      <c r="A119" s="35" t="s">
        <v>50</v>
      </c>
      <c r="E119" s="36" t="s">
        <v>1260</v>
      </c>
    </row>
    <row r="120" spans="1:5" ht="12.75">
      <c r="A120" s="39" t="s">
        <v>52</v>
      </c>
      <c r="E120" s="38" t="s">
        <v>1261</v>
      </c>
    </row>
    <row r="121" spans="1:16" ht="12.75">
      <c r="A121" s="25" t="s">
        <v>45</v>
      </c>
      <c s="29" t="s">
        <v>235</v>
      </c>
      <c s="29" t="s">
        <v>1262</v>
      </c>
      <c s="25" t="s">
        <v>47</v>
      </c>
      <c s="30" t="s">
        <v>1263</v>
      </c>
      <c s="31" t="s">
        <v>56</v>
      </c>
      <c s="32">
        <v>4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25.5">
      <c r="A122" s="35" t="s">
        <v>50</v>
      </c>
      <c r="E122" s="36" t="s">
        <v>1264</v>
      </c>
    </row>
    <row r="123" spans="1:5" ht="12.75">
      <c r="A123" s="39" t="s">
        <v>52</v>
      </c>
      <c r="E123" s="38" t="s">
        <v>1265</v>
      </c>
    </row>
    <row r="124" spans="1:16" ht="12.75">
      <c r="A124" s="25" t="s">
        <v>45</v>
      </c>
      <c s="29" t="s">
        <v>240</v>
      </c>
      <c s="29" t="s">
        <v>1266</v>
      </c>
      <c s="25" t="s">
        <v>47</v>
      </c>
      <c s="30" t="s">
        <v>1267</v>
      </c>
      <c s="31" t="s">
        <v>79</v>
      </c>
      <c s="32">
        <v>12.15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50</v>
      </c>
      <c r="E125" s="36" t="s">
        <v>1268</v>
      </c>
    </row>
    <row r="126" spans="1:5" ht="12.75">
      <c r="A126" s="39" t="s">
        <v>52</v>
      </c>
      <c r="E126" s="38" t="s">
        <v>1269</v>
      </c>
    </row>
    <row r="127" spans="1:16" ht="12.75">
      <c r="A127" s="25" t="s">
        <v>45</v>
      </c>
      <c s="29" t="s">
        <v>245</v>
      </c>
      <c s="29" t="s">
        <v>668</v>
      </c>
      <c s="25" t="s">
        <v>47</v>
      </c>
      <c s="30" t="s">
        <v>669</v>
      </c>
      <c s="31" t="s">
        <v>79</v>
      </c>
      <c s="32">
        <v>79.863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1270</v>
      </c>
    </row>
    <row r="129" spans="1:5" ht="25.5">
      <c r="A129" s="39" t="s">
        <v>52</v>
      </c>
      <c r="E129" s="38" t="s">
        <v>1271</v>
      </c>
    </row>
    <row r="130" spans="1:16" ht="12.75">
      <c r="A130" s="25" t="s">
        <v>45</v>
      </c>
      <c s="29" t="s">
        <v>250</v>
      </c>
      <c s="29" t="s">
        <v>1272</v>
      </c>
      <c s="25" t="s">
        <v>47</v>
      </c>
      <c s="30" t="s">
        <v>1273</v>
      </c>
      <c s="31" t="s">
        <v>79</v>
      </c>
      <c s="32">
        <v>108.44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25.5">
      <c r="A131" s="35" t="s">
        <v>50</v>
      </c>
      <c r="E131" s="36" t="s">
        <v>1274</v>
      </c>
    </row>
    <row r="132" spans="1:5" ht="38.25">
      <c r="A132" s="37" t="s">
        <v>52</v>
      </c>
      <c r="E132" s="38" t="s">
        <v>1275</v>
      </c>
    </row>
    <row r="133" spans="1:18" ht="12.75" customHeight="1">
      <c r="A133" s="6" t="s">
        <v>43</v>
      </c>
      <c s="6"/>
      <c s="42" t="s">
        <v>35</v>
      </c>
      <c s="6"/>
      <c s="27" t="s">
        <v>205</v>
      </c>
      <c s="6"/>
      <c s="6"/>
      <c s="6"/>
      <c s="43">
        <f>0+Q133</f>
      </c>
      <c r="O133">
        <f>0+R133</f>
      </c>
      <c r="Q133">
        <f>0+I134+I137+I140+I143+I146</f>
      </c>
      <c>
        <f>0+O134+O137+O140+O143+O146</f>
      </c>
    </row>
    <row r="134" spans="1:16" ht="12.75">
      <c r="A134" s="25" t="s">
        <v>45</v>
      </c>
      <c s="29" t="s">
        <v>254</v>
      </c>
      <c s="29" t="s">
        <v>231</v>
      </c>
      <c s="25" t="s">
        <v>47</v>
      </c>
      <c s="30" t="s">
        <v>232</v>
      </c>
      <c s="31" t="s">
        <v>49</v>
      </c>
      <c s="32">
        <v>725.8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1276</v>
      </c>
    </row>
    <row r="136" spans="1:5" ht="12.75">
      <c r="A136" s="39" t="s">
        <v>52</v>
      </c>
      <c r="E136" s="38" t="s">
        <v>1277</v>
      </c>
    </row>
    <row r="137" spans="1:16" ht="12.75">
      <c r="A137" s="25" t="s">
        <v>45</v>
      </c>
      <c s="29" t="s">
        <v>259</v>
      </c>
      <c s="29" t="s">
        <v>1278</v>
      </c>
      <c s="25" t="s">
        <v>47</v>
      </c>
      <c s="30" t="s">
        <v>1279</v>
      </c>
      <c s="31" t="s">
        <v>49</v>
      </c>
      <c s="32">
        <v>362.9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1280</v>
      </c>
    </row>
    <row r="139" spans="1:5" ht="12.75">
      <c r="A139" s="39" t="s">
        <v>52</v>
      </c>
      <c r="E139" s="38" t="s">
        <v>1281</v>
      </c>
    </row>
    <row r="140" spans="1:16" ht="12.75">
      <c r="A140" s="25" t="s">
        <v>45</v>
      </c>
      <c s="29" t="s">
        <v>263</v>
      </c>
      <c s="29" t="s">
        <v>246</v>
      </c>
      <c s="25" t="s">
        <v>47</v>
      </c>
      <c s="30" t="s">
        <v>247</v>
      </c>
      <c s="31" t="s">
        <v>49</v>
      </c>
      <c s="32">
        <v>362.9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248</v>
      </c>
    </row>
    <row r="142" spans="1:5" ht="12.75">
      <c r="A142" s="39" t="s">
        <v>52</v>
      </c>
      <c r="E142" s="38" t="s">
        <v>1282</v>
      </c>
    </row>
    <row r="143" spans="1:16" ht="12.75">
      <c r="A143" s="25" t="s">
        <v>45</v>
      </c>
      <c s="29" t="s">
        <v>268</v>
      </c>
      <c s="29" t="s">
        <v>1283</v>
      </c>
      <c s="25" t="s">
        <v>47</v>
      </c>
      <c s="30" t="s">
        <v>1284</v>
      </c>
      <c s="31" t="s">
        <v>49</v>
      </c>
      <c s="32">
        <v>384.02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47</v>
      </c>
    </row>
    <row r="145" spans="1:5" ht="38.25">
      <c r="A145" s="39" t="s">
        <v>52</v>
      </c>
      <c r="E145" s="38" t="s">
        <v>1285</v>
      </c>
    </row>
    <row r="146" spans="1:16" ht="12.75">
      <c r="A146" s="25" t="s">
        <v>45</v>
      </c>
      <c s="29" t="s">
        <v>273</v>
      </c>
      <c s="29" t="s">
        <v>251</v>
      </c>
      <c s="25" t="s">
        <v>47</v>
      </c>
      <c s="30" t="s">
        <v>252</v>
      </c>
      <c s="31" t="s">
        <v>49</v>
      </c>
      <c s="32">
        <v>362.9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2.75">
      <c r="A147" s="35" t="s">
        <v>50</v>
      </c>
      <c r="E147" s="36" t="s">
        <v>253</v>
      </c>
    </row>
    <row r="148" spans="1:5" ht="12.75">
      <c r="A148" s="37" t="s">
        <v>52</v>
      </c>
      <c r="E148" s="38" t="s">
        <v>1282</v>
      </c>
    </row>
    <row r="149" spans="1:18" ht="12.75" customHeight="1">
      <c r="A149" s="6" t="s">
        <v>43</v>
      </c>
      <c s="6"/>
      <c s="42" t="s">
        <v>96</v>
      </c>
      <c s="6"/>
      <c s="27" t="s">
        <v>672</v>
      </c>
      <c s="6"/>
      <c s="6"/>
      <c s="6"/>
      <c s="43">
        <f>0+Q149</f>
      </c>
      <c r="O149">
        <f>0+R149</f>
      </c>
      <c r="Q149">
        <f>0+I150+I153+I156+I159+I162</f>
      </c>
      <c>
        <f>0+O150+O153+O156+O159+O162</f>
      </c>
    </row>
    <row r="150" spans="1:16" ht="12.75">
      <c r="A150" s="25" t="s">
        <v>45</v>
      </c>
      <c s="29" t="s">
        <v>278</v>
      </c>
      <c s="29" t="s">
        <v>1286</v>
      </c>
      <c s="25" t="s">
        <v>47</v>
      </c>
      <c s="30" t="s">
        <v>1287</v>
      </c>
      <c s="31" t="s">
        <v>49</v>
      </c>
      <c s="32">
        <v>60.3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1288</v>
      </c>
    </row>
    <row r="152" spans="1:5" ht="25.5">
      <c r="A152" s="39" t="s">
        <v>52</v>
      </c>
      <c r="E152" s="38" t="s">
        <v>1289</v>
      </c>
    </row>
    <row r="153" spans="1:16" ht="25.5">
      <c r="A153" s="25" t="s">
        <v>45</v>
      </c>
      <c s="29" t="s">
        <v>283</v>
      </c>
      <c s="29" t="s">
        <v>1290</v>
      </c>
      <c s="25" t="s">
        <v>47</v>
      </c>
      <c s="30" t="s">
        <v>1291</v>
      </c>
      <c s="31" t="s">
        <v>49</v>
      </c>
      <c s="32">
        <v>422.1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50</v>
      </c>
      <c r="E154" s="36" t="s">
        <v>47</v>
      </c>
    </row>
    <row r="155" spans="1:5" ht="12.75">
      <c r="A155" s="39" t="s">
        <v>52</v>
      </c>
      <c r="E155" s="38" t="s">
        <v>1292</v>
      </c>
    </row>
    <row r="156" spans="1:16" ht="12.75">
      <c r="A156" s="25" t="s">
        <v>45</v>
      </c>
      <c s="29" t="s">
        <v>288</v>
      </c>
      <c s="29" t="s">
        <v>677</v>
      </c>
      <c s="25" t="s">
        <v>47</v>
      </c>
      <c s="30" t="s">
        <v>678</v>
      </c>
      <c s="31" t="s">
        <v>49</v>
      </c>
      <c s="32">
        <v>340.2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1293</v>
      </c>
    </row>
    <row r="158" spans="1:5" ht="12.75">
      <c r="A158" s="39" t="s">
        <v>52</v>
      </c>
      <c r="E158" s="38" t="s">
        <v>1294</v>
      </c>
    </row>
    <row r="159" spans="1:16" ht="12.75">
      <c r="A159" s="25" t="s">
        <v>45</v>
      </c>
      <c s="29" t="s">
        <v>293</v>
      </c>
      <c s="29" t="s">
        <v>1295</v>
      </c>
      <c s="25" t="s">
        <v>47</v>
      </c>
      <c s="30" t="s">
        <v>1296</v>
      </c>
      <c s="31" t="s">
        <v>49</v>
      </c>
      <c s="32">
        <v>75.5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1297</v>
      </c>
    </row>
    <row r="161" spans="1:5" ht="25.5">
      <c r="A161" s="39" t="s">
        <v>52</v>
      </c>
      <c r="E161" s="38" t="s">
        <v>1298</v>
      </c>
    </row>
    <row r="162" spans="1:16" ht="12.75">
      <c r="A162" s="25" t="s">
        <v>45</v>
      </c>
      <c s="29" t="s">
        <v>297</v>
      </c>
      <c s="29" t="s">
        <v>1299</v>
      </c>
      <c s="25" t="s">
        <v>47</v>
      </c>
      <c s="30" t="s">
        <v>1300</v>
      </c>
      <c s="31" t="s">
        <v>49</v>
      </c>
      <c s="32">
        <v>38.64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1301</v>
      </c>
    </row>
    <row r="164" spans="1:5" ht="12.75">
      <c r="A164" s="37" t="s">
        <v>52</v>
      </c>
      <c r="E164" s="38" t="s">
        <v>1302</v>
      </c>
    </row>
    <row r="165" spans="1:18" ht="12.75" customHeight="1">
      <c r="A165" s="6" t="s">
        <v>43</v>
      </c>
      <c s="6"/>
      <c s="42" t="s">
        <v>100</v>
      </c>
      <c s="6"/>
      <c s="27" t="s">
        <v>258</v>
      </c>
      <c s="6"/>
      <c s="6"/>
      <c s="6"/>
      <c s="43">
        <f>0+Q165</f>
      </c>
      <c r="O165">
        <f>0+R165</f>
      </c>
      <c r="Q165">
        <f>0+I166</f>
      </c>
      <c>
        <f>0+O166</f>
      </c>
    </row>
    <row r="166" spans="1:16" ht="12.75">
      <c r="A166" s="25" t="s">
        <v>45</v>
      </c>
      <c s="29" t="s">
        <v>302</v>
      </c>
      <c s="29" t="s">
        <v>1303</v>
      </c>
      <c s="25" t="s">
        <v>47</v>
      </c>
      <c s="30" t="s">
        <v>1304</v>
      </c>
      <c s="31" t="s">
        <v>158</v>
      </c>
      <c s="32">
        <v>21</v>
      </c>
      <c s="33">
        <v>0</v>
      </c>
      <c s="34">
        <f>ROUND(ROUND(H166,2)*ROUND(G166,3),2)</f>
      </c>
      <c r="O166">
        <f>(I166*21)/100</f>
      </c>
      <c t="s">
        <v>23</v>
      </c>
    </row>
    <row r="167" spans="1:5" ht="12.75">
      <c r="A167" s="35" t="s">
        <v>50</v>
      </c>
      <c r="E167" s="36" t="s">
        <v>1305</v>
      </c>
    </row>
    <row r="168" spans="1:5" ht="12.75">
      <c r="A168" s="37" t="s">
        <v>52</v>
      </c>
      <c r="E168" s="38" t="s">
        <v>1306</v>
      </c>
    </row>
    <row r="169" spans="1:18" ht="12.75" customHeight="1">
      <c r="A169" s="6" t="s">
        <v>43</v>
      </c>
      <c s="6"/>
      <c s="42" t="s">
        <v>40</v>
      </c>
      <c s="6"/>
      <c s="27" t="s">
        <v>282</v>
      </c>
      <c s="6"/>
      <c s="6"/>
      <c s="6"/>
      <c s="43">
        <f>0+Q169</f>
      </c>
      <c r="O169">
        <f>0+R169</f>
      </c>
      <c r="Q169">
        <f>0+I170+I173+I176+I179+I182+I185+I188+I191+I194+I197+I200+I203</f>
      </c>
      <c>
        <f>0+O170+O173+O176+O179+O182+O185+O188+O191+O194+O197+O200+O203</f>
      </c>
    </row>
    <row r="170" spans="1:16" ht="12.75">
      <c r="A170" s="25" t="s">
        <v>45</v>
      </c>
      <c s="29" t="s">
        <v>307</v>
      </c>
      <c s="29" t="s">
        <v>1307</v>
      </c>
      <c s="25" t="s">
        <v>47</v>
      </c>
      <c s="30" t="s">
        <v>1308</v>
      </c>
      <c s="31" t="s">
        <v>158</v>
      </c>
      <c s="32">
        <v>110.4</v>
      </c>
      <c s="33">
        <v>0</v>
      </c>
      <c s="34">
        <f>ROUND(ROUND(H170,2)*ROUND(G170,3),2)</f>
      </c>
      <c r="O170">
        <f>(I170*21)/100</f>
      </c>
      <c t="s">
        <v>23</v>
      </c>
    </row>
    <row r="171" spans="1:5" ht="12.75">
      <c r="A171" s="35" t="s">
        <v>50</v>
      </c>
      <c r="E171" s="36" t="s">
        <v>1309</v>
      </c>
    </row>
    <row r="172" spans="1:5" ht="12.75">
      <c r="A172" s="39" t="s">
        <v>52</v>
      </c>
      <c r="E172" s="38" t="s">
        <v>1310</v>
      </c>
    </row>
    <row r="173" spans="1:16" ht="12.75">
      <c r="A173" s="25" t="s">
        <v>45</v>
      </c>
      <c s="29" t="s">
        <v>1311</v>
      </c>
      <c s="29" t="s">
        <v>1312</v>
      </c>
      <c s="25" t="s">
        <v>47</v>
      </c>
      <c s="30" t="s">
        <v>1313</v>
      </c>
      <c s="31" t="s">
        <v>56</v>
      </c>
      <c s="32">
        <v>36</v>
      </c>
      <c s="33">
        <v>0</v>
      </c>
      <c s="34">
        <f>ROUND(ROUND(H173,2)*ROUND(G173,3),2)</f>
      </c>
      <c r="O173">
        <f>(I173*21)/100</f>
      </c>
      <c t="s">
        <v>23</v>
      </c>
    </row>
    <row r="174" spans="1:5" ht="12.75">
      <c r="A174" s="35" t="s">
        <v>50</v>
      </c>
      <c r="E174" s="36" t="s">
        <v>1314</v>
      </c>
    </row>
    <row r="175" spans="1:5" ht="12.75">
      <c r="A175" s="39" t="s">
        <v>52</v>
      </c>
      <c r="E175" s="38" t="s">
        <v>1315</v>
      </c>
    </row>
    <row r="176" spans="1:16" ht="12.75">
      <c r="A176" s="25" t="s">
        <v>45</v>
      </c>
      <c s="29" t="s">
        <v>1316</v>
      </c>
      <c s="29" t="s">
        <v>1317</v>
      </c>
      <c s="25" t="s">
        <v>47</v>
      </c>
      <c s="30" t="s">
        <v>1318</v>
      </c>
      <c s="31" t="s">
        <v>56</v>
      </c>
      <c s="32">
        <v>2</v>
      </c>
      <c s="33">
        <v>0</v>
      </c>
      <c s="34">
        <f>ROUND(ROUND(H176,2)*ROUND(G176,3),2)</f>
      </c>
      <c r="O176">
        <f>(I176*21)/100</f>
      </c>
      <c t="s">
        <v>23</v>
      </c>
    </row>
    <row r="177" spans="1:5" ht="12.75">
      <c r="A177" s="35" t="s">
        <v>50</v>
      </c>
      <c r="E177" s="36" t="s">
        <v>1319</v>
      </c>
    </row>
    <row r="178" spans="1:5" ht="12.75">
      <c r="A178" s="39" t="s">
        <v>52</v>
      </c>
      <c r="E178" s="38" t="s">
        <v>47</v>
      </c>
    </row>
    <row r="179" spans="1:16" ht="12.75">
      <c r="A179" s="25" t="s">
        <v>45</v>
      </c>
      <c s="29" t="s">
        <v>1320</v>
      </c>
      <c s="29" t="s">
        <v>625</v>
      </c>
      <c s="25" t="s">
        <v>47</v>
      </c>
      <c s="30" t="s">
        <v>626</v>
      </c>
      <c s="31" t="s">
        <v>158</v>
      </c>
      <c s="32">
        <v>212.04</v>
      </c>
      <c s="33">
        <v>0</v>
      </c>
      <c s="34">
        <f>ROUND(ROUND(H179,2)*ROUND(G179,3),2)</f>
      </c>
      <c r="O179">
        <f>(I179*21)/100</f>
      </c>
      <c t="s">
        <v>23</v>
      </c>
    </row>
    <row r="180" spans="1:5" ht="12.75">
      <c r="A180" s="35" t="s">
        <v>50</v>
      </c>
      <c r="E180" s="36" t="s">
        <v>1321</v>
      </c>
    </row>
    <row r="181" spans="1:5" ht="38.25">
      <c r="A181" s="39" t="s">
        <v>52</v>
      </c>
      <c r="E181" s="38" t="s">
        <v>1322</v>
      </c>
    </row>
    <row r="182" spans="1:16" ht="12.75">
      <c r="A182" s="25" t="s">
        <v>45</v>
      </c>
      <c s="29" t="s">
        <v>1323</v>
      </c>
      <c s="29" t="s">
        <v>289</v>
      </c>
      <c s="25" t="s">
        <v>47</v>
      </c>
      <c s="30" t="s">
        <v>290</v>
      </c>
      <c s="31" t="s">
        <v>158</v>
      </c>
      <c s="32">
        <v>14</v>
      </c>
      <c s="33">
        <v>0</v>
      </c>
      <c s="34">
        <f>ROUND(ROUND(H182,2)*ROUND(G182,3),2)</f>
      </c>
      <c r="O182">
        <f>(I182*21)/100</f>
      </c>
      <c t="s">
        <v>23</v>
      </c>
    </row>
    <row r="183" spans="1:5" ht="12.75">
      <c r="A183" s="35" t="s">
        <v>50</v>
      </c>
      <c r="E183" s="36" t="s">
        <v>1321</v>
      </c>
    </row>
    <row r="184" spans="1:5" ht="25.5">
      <c r="A184" s="39" t="s">
        <v>52</v>
      </c>
      <c r="E184" s="38" t="s">
        <v>1324</v>
      </c>
    </row>
    <row r="185" spans="1:16" ht="12.75">
      <c r="A185" s="25" t="s">
        <v>45</v>
      </c>
      <c s="29" t="s">
        <v>1325</v>
      </c>
      <c s="29" t="s">
        <v>1326</v>
      </c>
      <c s="25" t="s">
        <v>47</v>
      </c>
      <c s="30" t="s">
        <v>1327</v>
      </c>
      <c s="31" t="s">
        <v>158</v>
      </c>
      <c s="32">
        <v>162.4</v>
      </c>
      <c s="33">
        <v>0</v>
      </c>
      <c s="34">
        <f>ROUND(ROUND(H185,2)*ROUND(G185,3),2)</f>
      </c>
      <c r="O185">
        <f>(I185*21)/100</f>
      </c>
      <c t="s">
        <v>23</v>
      </c>
    </row>
    <row r="186" spans="1:5" ht="12.75">
      <c r="A186" s="35" t="s">
        <v>50</v>
      </c>
      <c r="E186" s="36" t="s">
        <v>1328</v>
      </c>
    </row>
    <row r="187" spans="1:5" ht="12.75">
      <c r="A187" s="39" t="s">
        <v>52</v>
      </c>
      <c r="E187" s="38" t="s">
        <v>1329</v>
      </c>
    </row>
    <row r="188" spans="1:16" ht="12.75">
      <c r="A188" s="25" t="s">
        <v>45</v>
      </c>
      <c s="29" t="s">
        <v>1330</v>
      </c>
      <c s="29" t="s">
        <v>1331</v>
      </c>
      <c s="25" t="s">
        <v>47</v>
      </c>
      <c s="30" t="s">
        <v>1332</v>
      </c>
      <c s="31" t="s">
        <v>158</v>
      </c>
      <c s="32">
        <v>162.4</v>
      </c>
      <c s="33">
        <v>0</v>
      </c>
      <c s="34">
        <f>ROUND(ROUND(H188,2)*ROUND(G188,3),2)</f>
      </c>
      <c r="O188">
        <f>(I188*21)/100</f>
      </c>
      <c t="s">
        <v>23</v>
      </c>
    </row>
    <row r="189" spans="1:5" ht="12.75">
      <c r="A189" s="35" t="s">
        <v>50</v>
      </c>
      <c r="E189" s="36" t="s">
        <v>47</v>
      </c>
    </row>
    <row r="190" spans="1:5" ht="12.75">
      <c r="A190" s="39" t="s">
        <v>52</v>
      </c>
      <c r="E190" s="38" t="s">
        <v>1329</v>
      </c>
    </row>
    <row r="191" spans="1:16" ht="12.75">
      <c r="A191" s="25" t="s">
        <v>45</v>
      </c>
      <c s="29" t="s">
        <v>1333</v>
      </c>
      <c s="29" t="s">
        <v>1334</v>
      </c>
      <c s="25" t="s">
        <v>47</v>
      </c>
      <c s="30" t="s">
        <v>1335</v>
      </c>
      <c s="31" t="s">
        <v>158</v>
      </c>
      <c s="32">
        <v>25.4</v>
      </c>
      <c s="33">
        <v>0</v>
      </c>
      <c s="34">
        <f>ROUND(ROUND(H191,2)*ROUND(G191,3),2)</f>
      </c>
      <c r="O191">
        <f>(I191*21)/100</f>
      </c>
      <c t="s">
        <v>23</v>
      </c>
    </row>
    <row r="192" spans="1:5" ht="25.5">
      <c r="A192" s="35" t="s">
        <v>50</v>
      </c>
      <c r="E192" s="36" t="s">
        <v>1336</v>
      </c>
    </row>
    <row r="193" spans="1:5" ht="12.75">
      <c r="A193" s="39" t="s">
        <v>52</v>
      </c>
      <c r="E193" s="38" t="s">
        <v>1337</v>
      </c>
    </row>
    <row r="194" spans="1:16" ht="12.75">
      <c r="A194" s="25" t="s">
        <v>45</v>
      </c>
      <c s="29" t="s">
        <v>1338</v>
      </c>
      <c s="29" t="s">
        <v>1339</v>
      </c>
      <c s="25" t="s">
        <v>47</v>
      </c>
      <c s="30" t="s">
        <v>1340</v>
      </c>
      <c s="31" t="s">
        <v>56</v>
      </c>
      <c s="32">
        <v>4</v>
      </c>
      <c s="33">
        <v>0</v>
      </c>
      <c s="34">
        <f>ROUND(ROUND(H194,2)*ROUND(G194,3),2)</f>
      </c>
      <c r="O194">
        <f>(I194*21)/100</f>
      </c>
      <c t="s">
        <v>23</v>
      </c>
    </row>
    <row r="195" spans="1:5" ht="25.5">
      <c r="A195" s="35" t="s">
        <v>50</v>
      </c>
      <c r="E195" s="36" t="s">
        <v>1341</v>
      </c>
    </row>
    <row r="196" spans="1:5" ht="12.75">
      <c r="A196" s="39" t="s">
        <v>52</v>
      </c>
      <c r="E196" s="38" t="s">
        <v>1342</v>
      </c>
    </row>
    <row r="197" spans="1:16" ht="25.5">
      <c r="A197" s="25" t="s">
        <v>45</v>
      </c>
      <c s="29" t="s">
        <v>1343</v>
      </c>
      <c s="29" t="s">
        <v>1344</v>
      </c>
      <c s="25" t="s">
        <v>47</v>
      </c>
      <c s="30" t="s">
        <v>1345</v>
      </c>
      <c s="31" t="s">
        <v>56</v>
      </c>
      <c s="32">
        <v>32</v>
      </c>
      <c s="33">
        <v>0</v>
      </c>
      <c s="34">
        <f>ROUND(ROUND(H197,2)*ROUND(G197,3),2)</f>
      </c>
      <c r="O197">
        <f>(I197*21)/100</f>
      </c>
      <c t="s">
        <v>23</v>
      </c>
    </row>
    <row r="198" spans="1:5" ht="12.75">
      <c r="A198" s="35" t="s">
        <v>50</v>
      </c>
      <c r="E198" s="36" t="s">
        <v>1346</v>
      </c>
    </row>
    <row r="199" spans="1:5" ht="12.75">
      <c r="A199" s="39" t="s">
        <v>52</v>
      </c>
      <c r="E199" s="38" t="s">
        <v>1347</v>
      </c>
    </row>
    <row r="200" spans="1:16" ht="12.75">
      <c r="A200" s="25" t="s">
        <v>45</v>
      </c>
      <c s="29" t="s">
        <v>1348</v>
      </c>
      <c s="29" t="s">
        <v>1349</v>
      </c>
      <c s="25" t="s">
        <v>47</v>
      </c>
      <c s="30" t="s">
        <v>1350</v>
      </c>
      <c s="31" t="s">
        <v>56</v>
      </c>
      <c s="32">
        <v>14</v>
      </c>
      <c s="33">
        <v>0</v>
      </c>
      <c s="34">
        <f>ROUND(ROUND(H200,2)*ROUND(G200,3),2)</f>
      </c>
      <c r="O200">
        <f>(I200*21)/100</f>
      </c>
      <c t="s">
        <v>23</v>
      </c>
    </row>
    <row r="201" spans="1:5" ht="25.5">
      <c r="A201" s="35" t="s">
        <v>50</v>
      </c>
      <c r="E201" s="36" t="s">
        <v>1351</v>
      </c>
    </row>
    <row r="202" spans="1:5" ht="12.75">
      <c r="A202" s="39" t="s">
        <v>52</v>
      </c>
      <c r="E202" s="38" t="s">
        <v>1352</v>
      </c>
    </row>
    <row r="203" spans="1:16" ht="12.75">
      <c r="A203" s="25" t="s">
        <v>45</v>
      </c>
      <c s="29" t="s">
        <v>1353</v>
      </c>
      <c s="29" t="s">
        <v>1354</v>
      </c>
      <c s="25" t="s">
        <v>47</v>
      </c>
      <c s="30" t="s">
        <v>1355</v>
      </c>
      <c s="31" t="s">
        <v>1356</v>
      </c>
      <c s="32">
        <v>2486.82</v>
      </c>
      <c s="33">
        <v>0</v>
      </c>
      <c s="34">
        <f>ROUND(ROUND(H203,2)*ROUND(G203,3),2)</f>
      </c>
      <c r="O203">
        <f>(I203*21)/100</f>
      </c>
      <c t="s">
        <v>23</v>
      </c>
    </row>
    <row r="204" spans="1:5" ht="12.75">
      <c r="A204" s="35" t="s">
        <v>50</v>
      </c>
      <c r="E204" s="36" t="s">
        <v>1357</v>
      </c>
    </row>
    <row r="205" spans="1:5" ht="12.75">
      <c r="A205" s="37" t="s">
        <v>52</v>
      </c>
      <c r="E205" s="38" t="s">
        <v>1358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0+O8+O12+O64+O89+O102+O136+O152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</v>
      </c>
      <c s="40">
        <f>0+I8+I12+I64+I89+I102+I136+I152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69</v>
      </c>
      <c s="6"/>
      <c s="18" t="s">
        <v>70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17810.01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76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0+I13+I16+I19+I22+I25+I28+I31+I34+I37+I40+I43+I46+I49+I52+I55+I58+I61</f>
      </c>
      <c>
        <f>0+O13+O16+O19+O22+O25+O28+O31+O34+O37+O40+O43+O46+O49+O52+O55+O58+O61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176.18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76.5">
      <c r="A15" s="39" t="s">
        <v>52</v>
      </c>
      <c r="E15" s="38" t="s">
        <v>81</v>
      </c>
    </row>
    <row r="16" spans="1:16" ht="12.75">
      <c r="A16" s="25" t="s">
        <v>45</v>
      </c>
      <c s="29" t="s">
        <v>22</v>
      </c>
      <c s="29" t="s">
        <v>82</v>
      </c>
      <c s="25" t="s">
        <v>47</v>
      </c>
      <c s="30" t="s">
        <v>83</v>
      </c>
      <c s="31" t="s">
        <v>49</v>
      </c>
      <c s="32">
        <v>163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84</v>
      </c>
    </row>
    <row r="18" spans="1:5" ht="25.5">
      <c r="A18" s="39" t="s">
        <v>52</v>
      </c>
      <c r="E18" s="38" t="s">
        <v>85</v>
      </c>
    </row>
    <row r="19" spans="1:16" ht="25.5">
      <c r="A19" s="25" t="s">
        <v>45</v>
      </c>
      <c s="29" t="s">
        <v>33</v>
      </c>
      <c s="29" t="s">
        <v>86</v>
      </c>
      <c s="25" t="s">
        <v>47</v>
      </c>
      <c s="30" t="s">
        <v>87</v>
      </c>
      <c s="31" t="s">
        <v>79</v>
      </c>
      <c s="32">
        <v>110.8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51">
      <c r="A21" s="39" t="s">
        <v>52</v>
      </c>
      <c r="E21" s="38" t="s">
        <v>88</v>
      </c>
    </row>
    <row r="22" spans="1:16" ht="12.75">
      <c r="A22" s="25" t="s">
        <v>45</v>
      </c>
      <c s="29" t="s">
        <v>35</v>
      </c>
      <c s="29" t="s">
        <v>89</v>
      </c>
      <c s="25" t="s">
        <v>47</v>
      </c>
      <c s="30" t="s">
        <v>90</v>
      </c>
      <c s="31" t="s">
        <v>79</v>
      </c>
      <c s="32">
        <v>84.9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25.5">
      <c r="A23" s="35" t="s">
        <v>50</v>
      </c>
      <c r="E23" s="36" t="s">
        <v>80</v>
      </c>
    </row>
    <row r="24" spans="1:5" ht="51">
      <c r="A24" s="39" t="s">
        <v>52</v>
      </c>
      <c r="E24" s="38" t="s">
        <v>91</v>
      </c>
    </row>
    <row r="25" spans="1:16" ht="12.75">
      <c r="A25" s="25" t="s">
        <v>45</v>
      </c>
      <c s="29" t="s">
        <v>37</v>
      </c>
      <c s="29" t="s">
        <v>92</v>
      </c>
      <c s="25" t="s">
        <v>47</v>
      </c>
      <c s="30" t="s">
        <v>93</v>
      </c>
      <c s="31" t="s">
        <v>79</v>
      </c>
      <c s="32">
        <v>3157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89.25">
      <c r="A26" s="35" t="s">
        <v>50</v>
      </c>
      <c r="E26" s="36" t="s">
        <v>94</v>
      </c>
    </row>
    <row r="27" spans="1:5" ht="12.75">
      <c r="A27" s="39" t="s">
        <v>52</v>
      </c>
      <c r="E27" s="38" t="s">
        <v>95</v>
      </c>
    </row>
    <row r="28" spans="1:16" ht="12.75">
      <c r="A28" s="25" t="s">
        <v>45</v>
      </c>
      <c s="29" t="s">
        <v>96</v>
      </c>
      <c s="29" t="s">
        <v>97</v>
      </c>
      <c s="25" t="s">
        <v>47</v>
      </c>
      <c s="30" t="s">
        <v>98</v>
      </c>
      <c s="31" t="s">
        <v>79</v>
      </c>
      <c s="32">
        <v>3157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38.25">
      <c r="A29" s="35" t="s">
        <v>50</v>
      </c>
      <c r="E29" s="36" t="s">
        <v>99</v>
      </c>
    </row>
    <row r="30" spans="1:5" ht="12.75">
      <c r="A30" s="39" t="s">
        <v>52</v>
      </c>
      <c r="E30" s="38" t="s">
        <v>95</v>
      </c>
    </row>
    <row r="31" spans="1:16" ht="12.75">
      <c r="A31" s="25" t="s">
        <v>45</v>
      </c>
      <c s="29" t="s">
        <v>100</v>
      </c>
      <c s="29" t="s">
        <v>101</v>
      </c>
      <c s="25" t="s">
        <v>47</v>
      </c>
      <c s="30" t="s">
        <v>102</v>
      </c>
      <c s="31" t="s">
        <v>79</v>
      </c>
      <c s="32">
        <v>54735.75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63.75">
      <c r="A32" s="35" t="s">
        <v>50</v>
      </c>
      <c r="E32" s="36" t="s">
        <v>103</v>
      </c>
    </row>
    <row r="33" spans="1:5" ht="12.75">
      <c r="A33" s="39" t="s">
        <v>52</v>
      </c>
      <c r="E33" s="38" t="s">
        <v>104</v>
      </c>
    </row>
    <row r="34" spans="1:16" ht="12.75">
      <c r="A34" s="25" t="s">
        <v>45</v>
      </c>
      <c s="29" t="s">
        <v>40</v>
      </c>
      <c s="29" t="s">
        <v>105</v>
      </c>
      <c s="25" t="s">
        <v>47</v>
      </c>
      <c s="30" t="s">
        <v>106</v>
      </c>
      <c s="31" t="s">
        <v>79</v>
      </c>
      <c s="32">
        <v>9659.25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51">
      <c r="A35" s="35" t="s">
        <v>50</v>
      </c>
      <c r="E35" s="36" t="s">
        <v>107</v>
      </c>
    </row>
    <row r="36" spans="1:5" ht="12.75">
      <c r="A36" s="39" t="s">
        <v>52</v>
      </c>
      <c r="E36" s="38" t="s">
        <v>108</v>
      </c>
    </row>
    <row r="37" spans="1:16" ht="12.75">
      <c r="A37" s="25" t="s">
        <v>45</v>
      </c>
      <c s="29" t="s">
        <v>42</v>
      </c>
      <c s="29" t="s">
        <v>109</v>
      </c>
      <c s="25" t="s">
        <v>47</v>
      </c>
      <c s="30" t="s">
        <v>110</v>
      </c>
      <c s="31" t="s">
        <v>79</v>
      </c>
      <c s="32">
        <v>190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111</v>
      </c>
    </row>
    <row r="39" spans="1:5" ht="12.75">
      <c r="A39" s="39" t="s">
        <v>52</v>
      </c>
      <c r="E39" s="38" t="s">
        <v>112</v>
      </c>
    </row>
    <row r="40" spans="1:16" ht="12.75">
      <c r="A40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79</v>
      </c>
      <c s="32">
        <v>404.48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47</v>
      </c>
    </row>
    <row r="42" spans="1:5" ht="76.5">
      <c r="A42" s="39" t="s">
        <v>52</v>
      </c>
      <c r="E42" s="38" t="s">
        <v>116</v>
      </c>
    </row>
    <row r="43" spans="1:16" ht="12.75">
      <c r="A43" s="25" t="s">
        <v>45</v>
      </c>
      <c s="29" t="s">
        <v>117</v>
      </c>
      <c s="29" t="s">
        <v>118</v>
      </c>
      <c s="25" t="s">
        <v>47</v>
      </c>
      <c s="30" t="s">
        <v>119</v>
      </c>
      <c s="31" t="s">
        <v>79</v>
      </c>
      <c s="32">
        <v>2190.45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51">
      <c r="A44" s="35" t="s">
        <v>50</v>
      </c>
      <c r="E44" s="36" t="s">
        <v>120</v>
      </c>
    </row>
    <row r="45" spans="1:5" ht="12.75">
      <c r="A45" s="39" t="s">
        <v>52</v>
      </c>
      <c r="E45" s="38" t="s">
        <v>121</v>
      </c>
    </row>
    <row r="46" spans="1:16" ht="12.75">
      <c r="A46" s="25" t="s">
        <v>45</v>
      </c>
      <c s="29" t="s">
        <v>122</v>
      </c>
      <c s="29" t="s">
        <v>123</v>
      </c>
      <c s="25" t="s">
        <v>47</v>
      </c>
      <c s="30" t="s">
        <v>124</v>
      </c>
      <c s="31" t="s">
        <v>79</v>
      </c>
      <c s="32">
        <v>9659.25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47</v>
      </c>
    </row>
    <row r="48" spans="1:5" ht="12.75">
      <c r="A48" s="39" t="s">
        <v>52</v>
      </c>
      <c r="E48" s="38" t="s">
        <v>125</v>
      </c>
    </row>
    <row r="49" spans="1:16" ht="12.75">
      <c r="A49" s="25" t="s">
        <v>45</v>
      </c>
      <c s="29" t="s">
        <v>126</v>
      </c>
      <c s="29" t="s">
        <v>127</v>
      </c>
      <c s="25" t="s">
        <v>47</v>
      </c>
      <c s="30" t="s">
        <v>128</v>
      </c>
      <c s="31" t="s">
        <v>79</v>
      </c>
      <c s="32">
        <v>386.55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38.25">
      <c r="A50" s="35" t="s">
        <v>50</v>
      </c>
      <c r="E50" s="36" t="s">
        <v>129</v>
      </c>
    </row>
    <row r="51" spans="1:5" ht="12.75">
      <c r="A51" s="39" t="s">
        <v>52</v>
      </c>
      <c r="E51" s="38" t="s">
        <v>130</v>
      </c>
    </row>
    <row r="52" spans="1:16" ht="12.75">
      <c r="A52" s="25" t="s">
        <v>45</v>
      </c>
      <c s="29" t="s">
        <v>131</v>
      </c>
      <c s="29" t="s">
        <v>132</v>
      </c>
      <c s="25" t="s">
        <v>47</v>
      </c>
      <c s="30" t="s">
        <v>133</v>
      </c>
      <c s="31" t="s">
        <v>79</v>
      </c>
      <c s="32">
        <v>190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47</v>
      </c>
    </row>
    <row r="54" spans="1:5" ht="12.75">
      <c r="A54" s="39" t="s">
        <v>52</v>
      </c>
      <c r="E54" s="38" t="s">
        <v>134</v>
      </c>
    </row>
    <row r="55" spans="1:16" ht="12.75">
      <c r="A55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49</v>
      </c>
      <c s="32">
        <v>19333.333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47</v>
      </c>
    </row>
    <row r="57" spans="1:5" ht="25.5">
      <c r="A57" s="39" t="s">
        <v>52</v>
      </c>
      <c r="E57" s="38" t="s">
        <v>138</v>
      </c>
    </row>
    <row r="58" spans="1:16" ht="12.75">
      <c r="A58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79</v>
      </c>
      <c s="32">
        <v>2900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25.5">
      <c r="A59" s="35" t="s">
        <v>50</v>
      </c>
      <c r="E59" s="36" t="s">
        <v>142</v>
      </c>
    </row>
    <row r="60" spans="1:5" ht="12.75">
      <c r="A60" s="39" t="s">
        <v>52</v>
      </c>
      <c r="E60" s="38" t="s">
        <v>143</v>
      </c>
    </row>
    <row r="61" spans="1:16" ht="12.75">
      <c r="A61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49</v>
      </c>
      <c s="32">
        <v>19333.333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51">
      <c r="A62" s="35" t="s">
        <v>50</v>
      </c>
      <c r="E62" s="36" t="s">
        <v>147</v>
      </c>
    </row>
    <row r="63" spans="1:5" ht="12.75">
      <c r="A63" s="37" t="s">
        <v>52</v>
      </c>
      <c r="E63" s="38" t="s">
        <v>148</v>
      </c>
    </row>
    <row r="64" spans="1:18" ht="12.75" customHeight="1">
      <c r="A64" s="6" t="s">
        <v>43</v>
      </c>
      <c s="6"/>
      <c s="42" t="s">
        <v>23</v>
      </c>
      <c s="6"/>
      <c s="27" t="s">
        <v>149</v>
      </c>
      <c s="6"/>
      <c s="6"/>
      <c s="6"/>
      <c s="43">
        <f>0+Q64</f>
      </c>
      <c r="O64">
        <f>0+R64</f>
      </c>
      <c r="Q64">
        <f>0+I65+I68+I71+I74+I77+I80+I83+I86</f>
      </c>
      <c>
        <f>0+O65+O68+O71+O74+O77+O80+O83+O86</f>
      </c>
    </row>
    <row r="65" spans="1:16" ht="12.75">
      <c r="A65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49</v>
      </c>
      <c s="32">
        <v>1254.4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153</v>
      </c>
    </row>
    <row r="67" spans="1:5" ht="12.75">
      <c r="A67" s="39" t="s">
        <v>52</v>
      </c>
      <c r="E67" s="38" t="s">
        <v>154</v>
      </c>
    </row>
    <row r="68" spans="1:16" ht="12.75">
      <c r="A68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158</v>
      </c>
      <c s="32">
        <v>1568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159</v>
      </c>
    </row>
    <row r="70" spans="1:5" ht="12.75">
      <c r="A70" s="39" t="s">
        <v>52</v>
      </c>
      <c r="E70" s="38" t="s">
        <v>160</v>
      </c>
    </row>
    <row r="71" spans="1:16" ht="12.75">
      <c r="A71" s="25" t="s">
        <v>45</v>
      </c>
      <c s="29" t="s">
        <v>161</v>
      </c>
      <c s="29" t="s">
        <v>162</v>
      </c>
      <c s="25" t="s">
        <v>47</v>
      </c>
      <c s="30" t="s">
        <v>163</v>
      </c>
      <c s="31" t="s">
        <v>79</v>
      </c>
      <c s="32">
        <v>50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164</v>
      </c>
    </row>
    <row r="73" spans="1:5" ht="12.75">
      <c r="A73" s="39" t="s">
        <v>52</v>
      </c>
      <c r="E73" s="38" t="s">
        <v>165</v>
      </c>
    </row>
    <row r="74" spans="1:16" ht="12.75">
      <c r="A74" s="25" t="s">
        <v>45</v>
      </c>
      <c s="29" t="s">
        <v>166</v>
      </c>
      <c s="29" t="s">
        <v>167</v>
      </c>
      <c s="25" t="s">
        <v>168</v>
      </c>
      <c s="30" t="s">
        <v>169</v>
      </c>
      <c s="31" t="s">
        <v>49</v>
      </c>
      <c s="32">
        <v>2286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38.25">
      <c r="A75" s="35" t="s">
        <v>50</v>
      </c>
      <c r="E75" s="36" t="s">
        <v>170</v>
      </c>
    </row>
    <row r="76" spans="1:5" ht="12.75">
      <c r="A76" s="39" t="s">
        <v>52</v>
      </c>
      <c r="E76" s="38" t="s">
        <v>171</v>
      </c>
    </row>
    <row r="77" spans="1:16" ht="12.75">
      <c r="A77" s="25" t="s">
        <v>45</v>
      </c>
      <c s="29" t="s">
        <v>172</v>
      </c>
      <c s="29" t="s">
        <v>167</v>
      </c>
      <c s="25" t="s">
        <v>173</v>
      </c>
      <c s="30" t="s">
        <v>169</v>
      </c>
      <c s="31" t="s">
        <v>49</v>
      </c>
      <c s="32">
        <v>5888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51">
      <c r="A78" s="35" t="s">
        <v>50</v>
      </c>
      <c r="E78" s="36" t="s">
        <v>174</v>
      </c>
    </row>
    <row r="79" spans="1:5" ht="38.25">
      <c r="A79" s="39" t="s">
        <v>52</v>
      </c>
      <c r="E79" s="38" t="s">
        <v>175</v>
      </c>
    </row>
    <row r="80" spans="1:16" ht="25.5">
      <c r="A80" s="25" t="s">
        <v>45</v>
      </c>
      <c s="29" t="s">
        <v>176</v>
      </c>
      <c s="29" t="s">
        <v>177</v>
      </c>
      <c s="25" t="s">
        <v>168</v>
      </c>
      <c s="30" t="s">
        <v>178</v>
      </c>
      <c s="31" t="s">
        <v>49</v>
      </c>
      <c s="32">
        <v>9144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25.5">
      <c r="A81" s="35" t="s">
        <v>50</v>
      </c>
      <c r="E81" s="36" t="s">
        <v>179</v>
      </c>
    </row>
    <row r="82" spans="1:5" ht="12.75">
      <c r="A82" s="39" t="s">
        <v>52</v>
      </c>
      <c r="E82" s="38" t="s">
        <v>180</v>
      </c>
    </row>
    <row r="83" spans="1:16" ht="25.5">
      <c r="A83" s="25" t="s">
        <v>45</v>
      </c>
      <c s="29" t="s">
        <v>181</v>
      </c>
      <c s="29" t="s">
        <v>177</v>
      </c>
      <c s="25" t="s">
        <v>173</v>
      </c>
      <c s="30" t="s">
        <v>178</v>
      </c>
      <c s="31" t="s">
        <v>49</v>
      </c>
      <c s="32">
        <v>18164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63.75">
      <c r="A84" s="35" t="s">
        <v>50</v>
      </c>
      <c r="E84" s="36" t="s">
        <v>182</v>
      </c>
    </row>
    <row r="85" spans="1:5" ht="38.25">
      <c r="A85" s="39" t="s">
        <v>52</v>
      </c>
      <c r="E85" s="38" t="s">
        <v>183</v>
      </c>
    </row>
    <row r="86" spans="1:16" ht="12.75">
      <c r="A86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49</v>
      </c>
      <c s="32">
        <v>7900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47</v>
      </c>
    </row>
    <row r="88" spans="1:5" ht="12.75">
      <c r="A88" s="37" t="s">
        <v>52</v>
      </c>
      <c r="E88" s="38" t="s">
        <v>187</v>
      </c>
    </row>
    <row r="89" spans="1:18" ht="12.75" customHeight="1">
      <c r="A89" s="6" t="s">
        <v>43</v>
      </c>
      <c s="6"/>
      <c s="42" t="s">
        <v>33</v>
      </c>
      <c s="6"/>
      <c s="27" t="s">
        <v>188</v>
      </c>
      <c s="6"/>
      <c s="6"/>
      <c s="6"/>
      <c s="43">
        <f>0+Q89</f>
      </c>
      <c r="O89">
        <f>0+R89</f>
      </c>
      <c r="Q89">
        <f>0+I90+I93+I96+I99</f>
      </c>
      <c>
        <f>0+O90+O93+O96+O99</f>
      </c>
    </row>
    <row r="90" spans="1:16" ht="12.75">
      <c r="A90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79</v>
      </c>
      <c s="32">
        <v>1.35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47</v>
      </c>
    </row>
    <row r="92" spans="1:5" ht="12.75">
      <c r="A92" s="39" t="s">
        <v>52</v>
      </c>
      <c r="E92" s="38" t="s">
        <v>192</v>
      </c>
    </row>
    <row r="93" spans="1:16" ht="12.75">
      <c r="A93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79</v>
      </c>
      <c s="32">
        <v>4.4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50</v>
      </c>
      <c r="E94" s="36" t="s">
        <v>47</v>
      </c>
    </row>
    <row r="95" spans="1:5" ht="12.75">
      <c r="A95" s="39" t="s">
        <v>52</v>
      </c>
      <c r="E95" s="38" t="s">
        <v>196</v>
      </c>
    </row>
    <row r="96" spans="1:16" ht="12.75">
      <c r="A96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49</v>
      </c>
      <c s="32">
        <v>100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50</v>
      </c>
      <c r="E97" s="36" t="s">
        <v>47</v>
      </c>
    </row>
    <row r="98" spans="1:5" ht="12.75">
      <c r="A98" s="39" t="s">
        <v>52</v>
      </c>
      <c r="E98" s="38" t="s">
        <v>200</v>
      </c>
    </row>
    <row r="99" spans="1:16" ht="12.75">
      <c r="A99" s="25" t="s">
        <v>45</v>
      </c>
      <c s="29" t="s">
        <v>201</v>
      </c>
      <c s="29" t="s">
        <v>202</v>
      </c>
      <c s="25" t="s">
        <v>47</v>
      </c>
      <c s="30" t="s">
        <v>203</v>
      </c>
      <c s="31" t="s">
        <v>49</v>
      </c>
      <c s="32">
        <v>412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47</v>
      </c>
    </row>
    <row r="101" spans="1:5" ht="25.5">
      <c r="A101" s="37" t="s">
        <v>52</v>
      </c>
      <c r="E101" s="38" t="s">
        <v>204</v>
      </c>
    </row>
    <row r="102" spans="1:18" ht="12.75" customHeight="1">
      <c r="A102" s="6" t="s">
        <v>43</v>
      </c>
      <c s="6"/>
      <c s="42" t="s">
        <v>35</v>
      </c>
      <c s="6"/>
      <c s="27" t="s">
        <v>205</v>
      </c>
      <c s="6"/>
      <c s="6"/>
      <c s="6"/>
      <c s="43">
        <f>0+Q102</f>
      </c>
      <c r="O102">
        <f>0+R102</f>
      </c>
      <c r="Q102">
        <f>0+I103+I106+I109+I112+I115+I118+I121+I124+I127+I130+I133</f>
      </c>
      <c>
        <f>0+O103+O106+O109+O112+O115+O118+O121+O124+O127+O130+O133</f>
      </c>
    </row>
    <row r="103" spans="1:16" ht="12.75">
      <c r="A103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49</v>
      </c>
      <c s="32">
        <v>7738.294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25.5">
      <c r="A104" s="35" t="s">
        <v>50</v>
      </c>
      <c r="E104" s="36" t="s">
        <v>209</v>
      </c>
    </row>
    <row r="105" spans="1:5" ht="51">
      <c r="A105" s="39" t="s">
        <v>52</v>
      </c>
      <c r="E105" s="38" t="s">
        <v>210</v>
      </c>
    </row>
    <row r="106" spans="1:16" ht="12.75">
      <c r="A106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49</v>
      </c>
      <c s="32">
        <v>360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214</v>
      </c>
    </row>
    <row r="108" spans="1:5" ht="12.75">
      <c r="A108" s="39" t="s">
        <v>52</v>
      </c>
      <c r="E108" s="38" t="s">
        <v>215</v>
      </c>
    </row>
    <row r="109" spans="1:16" ht="12.75">
      <c r="A109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49</v>
      </c>
      <c s="32">
        <v>8297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25.5">
      <c r="A110" s="35" t="s">
        <v>50</v>
      </c>
      <c r="E110" s="36" t="s">
        <v>219</v>
      </c>
    </row>
    <row r="111" spans="1:5" ht="51">
      <c r="A111" s="39" t="s">
        <v>52</v>
      </c>
      <c r="E111" s="38" t="s">
        <v>220</v>
      </c>
    </row>
    <row r="112" spans="1:16" ht="12.75">
      <c r="A112" s="25" t="s">
        <v>45</v>
      </c>
      <c s="29" t="s">
        <v>221</v>
      </c>
      <c s="29" t="s">
        <v>222</v>
      </c>
      <c s="25" t="s">
        <v>47</v>
      </c>
      <c s="30" t="s">
        <v>223</v>
      </c>
      <c s="31" t="s">
        <v>79</v>
      </c>
      <c s="32">
        <v>61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47</v>
      </c>
    </row>
    <row r="114" spans="1:5" ht="25.5">
      <c r="A114" s="39" t="s">
        <v>52</v>
      </c>
      <c r="E114" s="38" t="s">
        <v>224</v>
      </c>
    </row>
    <row r="115" spans="1:16" ht="12.75">
      <c r="A115" s="25" t="s">
        <v>45</v>
      </c>
      <c s="29" t="s">
        <v>225</v>
      </c>
      <c s="29" t="s">
        <v>226</v>
      </c>
      <c s="25" t="s">
        <v>47</v>
      </c>
      <c s="30" t="s">
        <v>227</v>
      </c>
      <c s="31" t="s">
        <v>49</v>
      </c>
      <c s="32">
        <v>7645.294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25.5">
      <c r="A116" s="35" t="s">
        <v>50</v>
      </c>
      <c r="E116" s="36" t="s">
        <v>228</v>
      </c>
    </row>
    <row r="117" spans="1:5" ht="51">
      <c r="A117" s="39" t="s">
        <v>52</v>
      </c>
      <c r="E117" s="38" t="s">
        <v>229</v>
      </c>
    </row>
    <row r="118" spans="1:16" ht="12.75">
      <c r="A118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49</v>
      </c>
      <c s="32">
        <v>16643.286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25.5">
      <c r="A119" s="35" t="s">
        <v>50</v>
      </c>
      <c r="E119" s="36" t="s">
        <v>233</v>
      </c>
    </row>
    <row r="120" spans="1:5" ht="63.75">
      <c r="A120" s="39" t="s">
        <v>52</v>
      </c>
      <c r="E120" s="38" t="s">
        <v>234</v>
      </c>
    </row>
    <row r="121" spans="1:16" ht="12.75">
      <c r="A121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49</v>
      </c>
      <c s="32">
        <v>8938.286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25.5">
      <c r="A122" s="35" t="s">
        <v>50</v>
      </c>
      <c r="E122" s="36" t="s">
        <v>238</v>
      </c>
    </row>
    <row r="123" spans="1:5" ht="51">
      <c r="A123" s="39" t="s">
        <v>52</v>
      </c>
      <c r="E123" s="38" t="s">
        <v>239</v>
      </c>
    </row>
    <row r="124" spans="1:16" ht="25.5">
      <c r="A124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49</v>
      </c>
      <c s="32">
        <v>7767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25.5">
      <c r="A125" s="35" t="s">
        <v>50</v>
      </c>
      <c r="E125" s="36" t="s">
        <v>243</v>
      </c>
    </row>
    <row r="126" spans="1:5" ht="51">
      <c r="A126" s="39" t="s">
        <v>52</v>
      </c>
      <c r="E126" s="38" t="s">
        <v>244</v>
      </c>
    </row>
    <row r="127" spans="1:16" ht="12.75">
      <c r="A127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49</v>
      </c>
      <c s="32">
        <v>8925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248</v>
      </c>
    </row>
    <row r="129" spans="1:5" ht="38.25">
      <c r="A129" s="39" t="s">
        <v>52</v>
      </c>
      <c r="E129" s="38" t="s">
        <v>249</v>
      </c>
    </row>
    <row r="130" spans="1:16" ht="12.75">
      <c r="A130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49</v>
      </c>
      <c s="32">
        <v>8925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253</v>
      </c>
    </row>
    <row r="132" spans="1:5" ht="38.25">
      <c r="A132" s="39" t="s">
        <v>52</v>
      </c>
      <c r="E132" s="38" t="s">
        <v>249</v>
      </c>
    </row>
    <row r="133" spans="1:16" ht="12.75">
      <c r="A133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49</v>
      </c>
      <c s="32">
        <v>360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257</v>
      </c>
    </row>
    <row r="135" spans="1:5" ht="12.75">
      <c r="A135" s="37" t="s">
        <v>52</v>
      </c>
      <c r="E135" s="38" t="s">
        <v>215</v>
      </c>
    </row>
    <row r="136" spans="1:18" ht="12.75" customHeight="1">
      <c r="A136" s="6" t="s">
        <v>43</v>
      </c>
      <c s="6"/>
      <c s="42" t="s">
        <v>100</v>
      </c>
      <c s="6"/>
      <c s="27" t="s">
        <v>258</v>
      </c>
      <c s="6"/>
      <c s="6"/>
      <c s="6"/>
      <c s="43">
        <f>0+Q136</f>
      </c>
      <c r="O136">
        <f>0+R136</f>
      </c>
      <c r="Q136">
        <f>0+I137+I140+I143+I146+I149</f>
      </c>
      <c>
        <f>0+O137+O140+O143+O146+O149</f>
      </c>
    </row>
    <row r="137" spans="1:16" ht="12.75">
      <c r="A137" s="25" t="s">
        <v>45</v>
      </c>
      <c s="29" t="s">
        <v>259</v>
      </c>
      <c s="29" t="s">
        <v>260</v>
      </c>
      <c s="25" t="s">
        <v>47</v>
      </c>
      <c s="30" t="s">
        <v>261</v>
      </c>
      <c s="31" t="s">
        <v>56</v>
      </c>
      <c s="32">
        <v>2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47</v>
      </c>
    </row>
    <row r="139" spans="1:5" ht="25.5">
      <c r="A139" s="39" t="s">
        <v>52</v>
      </c>
      <c r="E139" s="38" t="s">
        <v>262</v>
      </c>
    </row>
    <row r="140" spans="1:16" ht="12.75">
      <c r="A140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56</v>
      </c>
      <c s="32">
        <v>16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266</v>
      </c>
    </row>
    <row r="142" spans="1:5" ht="12.75">
      <c r="A142" s="39" t="s">
        <v>52</v>
      </c>
      <c r="E142" s="38" t="s">
        <v>267</v>
      </c>
    </row>
    <row r="143" spans="1:16" ht="12.75">
      <c r="A143" s="25" t="s">
        <v>45</v>
      </c>
      <c s="29" t="s">
        <v>268</v>
      </c>
      <c s="29" t="s">
        <v>269</v>
      </c>
      <c s="25" t="s">
        <v>47</v>
      </c>
      <c s="30" t="s">
        <v>270</v>
      </c>
      <c s="31" t="s">
        <v>56</v>
      </c>
      <c s="32">
        <v>2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271</v>
      </c>
    </row>
    <row r="145" spans="1:5" ht="12.75">
      <c r="A145" s="39" t="s">
        <v>52</v>
      </c>
      <c r="E145" s="38" t="s">
        <v>272</v>
      </c>
    </row>
    <row r="146" spans="1:16" ht="12.75">
      <c r="A146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56</v>
      </c>
      <c s="32">
        <v>2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25.5">
      <c r="A147" s="35" t="s">
        <v>50</v>
      </c>
      <c r="E147" s="36" t="s">
        <v>276</v>
      </c>
    </row>
    <row r="148" spans="1:5" ht="12.75">
      <c r="A148" s="39" t="s">
        <v>52</v>
      </c>
      <c r="E148" s="38" t="s">
        <v>277</v>
      </c>
    </row>
    <row r="149" spans="1:16" ht="12.75">
      <c r="A149" s="25" t="s">
        <v>45</v>
      </c>
      <c s="29" t="s">
        <v>278</v>
      </c>
      <c s="29" t="s">
        <v>279</v>
      </c>
      <c s="25" t="s">
        <v>47</v>
      </c>
      <c s="30" t="s">
        <v>280</v>
      </c>
      <c s="31" t="s">
        <v>56</v>
      </c>
      <c s="32">
        <v>30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2.75">
      <c r="A150" s="35" t="s">
        <v>50</v>
      </c>
      <c r="E150" s="36" t="s">
        <v>47</v>
      </c>
    </row>
    <row r="151" spans="1:5" ht="12.75">
      <c r="A151" s="37" t="s">
        <v>52</v>
      </c>
      <c r="E151" s="38" t="s">
        <v>281</v>
      </c>
    </row>
    <row r="152" spans="1:18" ht="12.75" customHeight="1">
      <c r="A152" s="6" t="s">
        <v>43</v>
      </c>
      <c s="6"/>
      <c s="42" t="s">
        <v>40</v>
      </c>
      <c s="6"/>
      <c s="27" t="s">
        <v>282</v>
      </c>
      <c s="6"/>
      <c s="6"/>
      <c s="6"/>
      <c s="43">
        <f>0+Q152</f>
      </c>
      <c r="O152">
        <f>0+R152</f>
      </c>
      <c r="Q152">
        <f>0+I153+I156+I159+I162+I165+I168</f>
      </c>
      <c>
        <f>0+O153+O156+O159+O162+O165+O168</f>
      </c>
    </row>
    <row r="153" spans="1:16" ht="25.5">
      <c r="A153" s="25" t="s">
        <v>45</v>
      </c>
      <c s="29" t="s">
        <v>283</v>
      </c>
      <c s="29" t="s">
        <v>284</v>
      </c>
      <c s="25" t="s">
        <v>47</v>
      </c>
      <c s="30" t="s">
        <v>285</v>
      </c>
      <c s="31" t="s">
        <v>158</v>
      </c>
      <c s="32">
        <v>139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2.75">
      <c r="A154" s="35" t="s">
        <v>50</v>
      </c>
      <c r="E154" s="36" t="s">
        <v>286</v>
      </c>
    </row>
    <row r="155" spans="1:5" ht="12.75">
      <c r="A155" s="39" t="s">
        <v>52</v>
      </c>
      <c r="E155" s="38" t="s">
        <v>287</v>
      </c>
    </row>
    <row r="156" spans="1:16" ht="12.75">
      <c r="A156" s="25" t="s">
        <v>45</v>
      </c>
      <c s="29" t="s">
        <v>288</v>
      </c>
      <c s="29" t="s">
        <v>289</v>
      </c>
      <c s="25" t="s">
        <v>47</v>
      </c>
      <c s="30" t="s">
        <v>290</v>
      </c>
      <c s="31" t="s">
        <v>158</v>
      </c>
      <c s="32">
        <v>982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291</v>
      </c>
    </row>
    <row r="158" spans="1:5" ht="12.75">
      <c r="A158" s="39" t="s">
        <v>52</v>
      </c>
      <c r="E158" s="38" t="s">
        <v>292</v>
      </c>
    </row>
    <row r="159" spans="1:16" ht="12.75">
      <c r="A159" s="25" t="s">
        <v>45</v>
      </c>
      <c s="29" t="s">
        <v>293</v>
      </c>
      <c s="29" t="s">
        <v>294</v>
      </c>
      <c s="25" t="s">
        <v>47</v>
      </c>
      <c s="30" t="s">
        <v>295</v>
      </c>
      <c s="31" t="s">
        <v>158</v>
      </c>
      <c s="32">
        <v>278</v>
      </c>
      <c s="33">
        <v>0</v>
      </c>
      <c s="34">
        <f>ROUND(ROUND(H159,2)*ROUND(G159,3),2)</f>
      </c>
      <c r="O159">
        <f>(I159*21)/100</f>
      </c>
      <c t="s">
        <v>23</v>
      </c>
    </row>
    <row r="160" spans="1:5" ht="12.75">
      <c r="A160" s="35" t="s">
        <v>50</v>
      </c>
      <c r="E160" s="36" t="s">
        <v>47</v>
      </c>
    </row>
    <row r="161" spans="1:5" ht="51">
      <c r="A161" s="39" t="s">
        <v>52</v>
      </c>
      <c r="E161" s="38" t="s">
        <v>296</v>
      </c>
    </row>
    <row r="162" spans="1:16" ht="12.75">
      <c r="A162" s="25" t="s">
        <v>45</v>
      </c>
      <c s="29" t="s">
        <v>297</v>
      </c>
      <c s="29" t="s">
        <v>298</v>
      </c>
      <c s="25" t="s">
        <v>47</v>
      </c>
      <c s="30" t="s">
        <v>299</v>
      </c>
      <c s="31" t="s">
        <v>158</v>
      </c>
      <c s="32">
        <v>240</v>
      </c>
      <c s="33">
        <v>0</v>
      </c>
      <c s="34">
        <f>ROUND(ROUND(H162,2)*ROUND(G162,3),2)</f>
      </c>
      <c r="O162">
        <f>(I162*21)/100</f>
      </c>
      <c t="s">
        <v>23</v>
      </c>
    </row>
    <row r="163" spans="1:5" ht="12.75">
      <c r="A163" s="35" t="s">
        <v>50</v>
      </c>
      <c r="E163" s="36" t="s">
        <v>300</v>
      </c>
    </row>
    <row r="164" spans="1:5" ht="12.75">
      <c r="A164" s="39" t="s">
        <v>52</v>
      </c>
      <c r="E164" s="38" t="s">
        <v>301</v>
      </c>
    </row>
    <row r="165" spans="1:16" ht="12.75">
      <c r="A165" s="25" t="s">
        <v>45</v>
      </c>
      <c s="29" t="s">
        <v>302</v>
      </c>
      <c s="29" t="s">
        <v>303</v>
      </c>
      <c s="25" t="s">
        <v>47</v>
      </c>
      <c s="30" t="s">
        <v>304</v>
      </c>
      <c s="31" t="s">
        <v>158</v>
      </c>
      <c s="32">
        <v>8</v>
      </c>
      <c s="33">
        <v>0</v>
      </c>
      <c s="34">
        <f>ROUND(ROUND(H165,2)*ROUND(G165,3),2)</f>
      </c>
      <c r="O165">
        <f>(I165*21)/100</f>
      </c>
      <c t="s">
        <v>23</v>
      </c>
    </row>
    <row r="166" spans="1:5" ht="25.5">
      <c r="A166" s="35" t="s">
        <v>50</v>
      </c>
      <c r="E166" s="36" t="s">
        <v>305</v>
      </c>
    </row>
    <row r="167" spans="1:5" ht="12.75">
      <c r="A167" s="39" t="s">
        <v>52</v>
      </c>
      <c r="E167" s="38" t="s">
        <v>306</v>
      </c>
    </row>
    <row r="168" spans="1:16" ht="12.75">
      <c r="A168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56</v>
      </c>
      <c s="32">
        <v>30</v>
      </c>
      <c s="33">
        <v>0</v>
      </c>
      <c s="34">
        <f>ROUND(ROUND(H168,2)*ROUND(G168,3),2)</f>
      </c>
      <c r="O168">
        <f>(I168*21)/100</f>
      </c>
      <c t="s">
        <v>23</v>
      </c>
    </row>
    <row r="169" spans="1:5" ht="12.75">
      <c r="A169" s="35" t="s">
        <v>50</v>
      </c>
      <c r="E169" s="36" t="s">
        <v>310</v>
      </c>
    </row>
    <row r="170" spans="1:5" ht="12.75">
      <c r="A170" s="37" t="s">
        <v>52</v>
      </c>
      <c r="E170" s="38" t="s">
        <v>311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0+O8+O21+O49+O71+O78+O91+O98+O102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1359</v>
      </c>
      <c s="40">
        <f>0+I8+I21+I49+I71+I78+I91+I98+I102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1359</v>
      </c>
      <c s="6"/>
      <c s="18" t="s">
        <v>1360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376.098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641</v>
      </c>
    </row>
    <row r="11" spans="1:5" ht="38.25">
      <c r="A11" s="39" t="s">
        <v>52</v>
      </c>
      <c r="E11" s="38" t="s">
        <v>1361</v>
      </c>
    </row>
    <row r="12" spans="1:16" ht="12.75">
      <c r="A12" s="25" t="s">
        <v>45</v>
      </c>
      <c s="29" t="s">
        <v>23</v>
      </c>
      <c s="29" t="s">
        <v>1143</v>
      </c>
      <c s="25" t="s">
        <v>47</v>
      </c>
      <c s="30" t="s">
        <v>1144</v>
      </c>
      <c s="31" t="s">
        <v>56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1145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1146</v>
      </c>
      <c s="25" t="s">
        <v>47</v>
      </c>
      <c s="30" t="s">
        <v>1147</v>
      </c>
      <c s="31" t="s">
        <v>56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1148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1149</v>
      </c>
      <c s="25" t="s">
        <v>47</v>
      </c>
      <c s="30" t="s">
        <v>1150</v>
      </c>
      <c s="31" t="s">
        <v>56</v>
      </c>
      <c s="32">
        <v>2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12.75">
      <c r="A19" s="35" t="s">
        <v>50</v>
      </c>
      <c r="E19" s="36" t="s">
        <v>1151</v>
      </c>
    </row>
    <row r="20" spans="1:5" ht="12.75">
      <c r="A20" s="37" t="s">
        <v>52</v>
      </c>
      <c r="E20" s="38" t="s">
        <v>47</v>
      </c>
    </row>
    <row r="21" spans="1:18" ht="12.75" customHeight="1">
      <c r="A21" s="6" t="s">
        <v>43</v>
      </c>
      <c s="6"/>
      <c s="42" t="s">
        <v>29</v>
      </c>
      <c s="6"/>
      <c s="27" t="s">
        <v>44</v>
      </c>
      <c s="6"/>
      <c s="6"/>
      <c s="6"/>
      <c s="43">
        <f>0+Q21</f>
      </c>
      <c r="O21">
        <f>0+R21</f>
      </c>
      <c r="Q21">
        <f>0+I22+I25+I28+I31+I34+I37+I40+I43+I46</f>
      </c>
      <c>
        <f>0+O22+O25+O28+O31+O34+O37+O40+O43+O46</f>
      </c>
    </row>
    <row r="22" spans="1:16" ht="12.75">
      <c r="A22" s="25" t="s">
        <v>45</v>
      </c>
      <c s="29" t="s">
        <v>35</v>
      </c>
      <c s="29" t="s">
        <v>1362</v>
      </c>
      <c s="25" t="s">
        <v>47</v>
      </c>
      <c s="30" t="s">
        <v>1363</v>
      </c>
      <c s="31" t="s">
        <v>158</v>
      </c>
      <c s="32">
        <v>36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1364</v>
      </c>
    </row>
    <row r="24" spans="1:5" ht="12.75">
      <c r="A24" s="39" t="s">
        <v>52</v>
      </c>
      <c r="E24" s="38" t="s">
        <v>1365</v>
      </c>
    </row>
    <row r="25" spans="1:16" ht="12.75">
      <c r="A25" s="25" t="s">
        <v>45</v>
      </c>
      <c s="29" t="s">
        <v>37</v>
      </c>
      <c s="29" t="s">
        <v>651</v>
      </c>
      <c s="25" t="s">
        <v>47</v>
      </c>
      <c s="30" t="s">
        <v>652</v>
      </c>
      <c s="31" t="s">
        <v>79</v>
      </c>
      <c s="32">
        <v>727.2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111</v>
      </c>
    </row>
    <row r="27" spans="1:5" ht="25.5">
      <c r="A27" s="39" t="s">
        <v>52</v>
      </c>
      <c r="E27" s="38" t="s">
        <v>1366</v>
      </c>
    </row>
    <row r="28" spans="1:16" ht="12.75">
      <c r="A28" s="25" t="s">
        <v>45</v>
      </c>
      <c s="29" t="s">
        <v>96</v>
      </c>
      <c s="29" t="s">
        <v>1161</v>
      </c>
      <c s="25" t="s">
        <v>47</v>
      </c>
      <c s="30" t="s">
        <v>1162</v>
      </c>
      <c s="31" t="s">
        <v>79</v>
      </c>
      <c s="32">
        <v>727.2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25.5">
      <c r="A29" s="35" t="s">
        <v>50</v>
      </c>
      <c r="E29" s="36" t="s">
        <v>645</v>
      </c>
    </row>
    <row r="30" spans="1:5" ht="25.5">
      <c r="A30" s="39" t="s">
        <v>52</v>
      </c>
      <c r="E30" s="38" t="s">
        <v>1367</v>
      </c>
    </row>
    <row r="31" spans="1:16" ht="12.75">
      <c r="A31" s="25" t="s">
        <v>45</v>
      </c>
      <c s="29" t="s">
        <v>100</v>
      </c>
      <c s="29" t="s">
        <v>1164</v>
      </c>
      <c s="25" t="s">
        <v>47</v>
      </c>
      <c s="30" t="s">
        <v>1165</v>
      </c>
      <c s="31" t="s">
        <v>79</v>
      </c>
      <c s="32">
        <v>181.8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649</v>
      </c>
    </row>
    <row r="33" spans="1:5" ht="38.25">
      <c r="A33" s="39" t="s">
        <v>52</v>
      </c>
      <c r="E33" s="38" t="s">
        <v>1368</v>
      </c>
    </row>
    <row r="34" spans="1:16" ht="12.75">
      <c r="A34" s="25" t="s">
        <v>45</v>
      </c>
      <c s="29" t="s">
        <v>40</v>
      </c>
      <c s="29" t="s">
        <v>123</v>
      </c>
      <c s="25" t="s">
        <v>47</v>
      </c>
      <c s="30" t="s">
        <v>124</v>
      </c>
      <c s="31" t="s">
        <v>79</v>
      </c>
      <c s="32">
        <v>936.143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47</v>
      </c>
    </row>
    <row r="36" spans="1:5" ht="51">
      <c r="A36" s="39" t="s">
        <v>52</v>
      </c>
      <c r="E36" s="38" t="s">
        <v>1369</v>
      </c>
    </row>
    <row r="37" spans="1:16" ht="12.75">
      <c r="A37" s="25" t="s">
        <v>45</v>
      </c>
      <c s="29" t="s">
        <v>42</v>
      </c>
      <c s="29" t="s">
        <v>1168</v>
      </c>
      <c s="25" t="s">
        <v>47</v>
      </c>
      <c s="30" t="s">
        <v>1169</v>
      </c>
      <c s="31" t="s">
        <v>79</v>
      </c>
      <c s="32">
        <v>727.2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1170</v>
      </c>
    </row>
    <row r="39" spans="1:5" ht="12.75">
      <c r="A39" s="39" t="s">
        <v>52</v>
      </c>
      <c r="E39" s="38" t="s">
        <v>1370</v>
      </c>
    </row>
    <row r="40" spans="1:16" ht="12.75">
      <c r="A40" s="25" t="s">
        <v>45</v>
      </c>
      <c s="29" t="s">
        <v>113</v>
      </c>
      <c s="29" t="s">
        <v>659</v>
      </c>
      <c s="25" t="s">
        <v>168</v>
      </c>
      <c s="30" t="s">
        <v>660</v>
      </c>
      <c s="31" t="s">
        <v>79</v>
      </c>
      <c s="32">
        <v>256.563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1172</v>
      </c>
    </row>
    <row r="42" spans="1:5" ht="12.75">
      <c r="A42" s="39" t="s">
        <v>52</v>
      </c>
      <c r="E42" s="38" t="s">
        <v>1371</v>
      </c>
    </row>
    <row r="43" spans="1:16" ht="12.75">
      <c r="A43" s="25" t="s">
        <v>45</v>
      </c>
      <c s="29" t="s">
        <v>117</v>
      </c>
      <c s="29" t="s">
        <v>659</v>
      </c>
      <c s="25" t="s">
        <v>173</v>
      </c>
      <c s="30" t="s">
        <v>660</v>
      </c>
      <c s="31" t="s">
        <v>79</v>
      </c>
      <c s="32">
        <v>96.25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1172</v>
      </c>
    </row>
    <row r="45" spans="1:5" ht="25.5">
      <c r="A45" s="39" t="s">
        <v>52</v>
      </c>
      <c r="E45" s="38" t="s">
        <v>1372</v>
      </c>
    </row>
    <row r="46" spans="1:16" ht="12.75">
      <c r="A46" s="25" t="s">
        <v>45</v>
      </c>
      <c s="29" t="s">
        <v>122</v>
      </c>
      <c s="29" t="s">
        <v>659</v>
      </c>
      <c s="25" t="s">
        <v>403</v>
      </c>
      <c s="30" t="s">
        <v>660</v>
      </c>
      <c s="31" t="s">
        <v>79</v>
      </c>
      <c s="32">
        <v>38.75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12.75">
      <c r="A47" s="35" t="s">
        <v>50</v>
      </c>
      <c r="E47" s="36" t="s">
        <v>1175</v>
      </c>
    </row>
    <row r="48" spans="1:5" ht="12.75">
      <c r="A48" s="37" t="s">
        <v>52</v>
      </c>
      <c r="E48" s="38" t="s">
        <v>1373</v>
      </c>
    </row>
    <row r="49" spans="1:18" ht="12.75" customHeight="1">
      <c r="A49" s="6" t="s">
        <v>43</v>
      </c>
      <c s="6"/>
      <c s="42" t="s">
        <v>23</v>
      </c>
      <c s="6"/>
      <c s="27" t="s">
        <v>149</v>
      </c>
      <c s="6"/>
      <c s="6"/>
      <c s="6"/>
      <c s="43">
        <f>0+Q49</f>
      </c>
      <c r="O49">
        <f>0+R49</f>
      </c>
      <c r="Q49">
        <f>0+I50+I53+I56+I59+I62+I65+I68</f>
      </c>
      <c>
        <f>0+O50+O53+O56+O59+O62+O65+O68</f>
      </c>
    </row>
    <row r="50" spans="1:16" ht="12.75">
      <c r="A50" s="25" t="s">
        <v>45</v>
      </c>
      <c s="29" t="s">
        <v>126</v>
      </c>
      <c s="29" t="s">
        <v>1177</v>
      </c>
      <c s="25" t="s">
        <v>47</v>
      </c>
      <c s="30" t="s">
        <v>1178</v>
      </c>
      <c s="31" t="s">
        <v>79</v>
      </c>
      <c s="32">
        <v>0.36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47</v>
      </c>
    </row>
    <row r="52" spans="1:5" ht="12.75">
      <c r="A52" s="39" t="s">
        <v>52</v>
      </c>
      <c r="E52" s="38" t="s">
        <v>1374</v>
      </c>
    </row>
    <row r="53" spans="1:16" ht="12.75">
      <c r="A53" s="25" t="s">
        <v>45</v>
      </c>
      <c s="29" t="s">
        <v>131</v>
      </c>
      <c s="29" t="s">
        <v>1183</v>
      </c>
      <c s="25" t="s">
        <v>47</v>
      </c>
      <c s="30" t="s">
        <v>1184</v>
      </c>
      <c s="31" t="s">
        <v>79</v>
      </c>
      <c s="32">
        <v>20.358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12.75">
      <c r="A54" s="35" t="s">
        <v>50</v>
      </c>
      <c r="E54" s="36" t="s">
        <v>1375</v>
      </c>
    </row>
    <row r="55" spans="1:5" ht="25.5">
      <c r="A55" s="39" t="s">
        <v>52</v>
      </c>
      <c r="E55" s="38" t="s">
        <v>1376</v>
      </c>
    </row>
    <row r="56" spans="1:16" ht="12.75">
      <c r="A56" s="25" t="s">
        <v>45</v>
      </c>
      <c s="29" t="s">
        <v>135</v>
      </c>
      <c s="29" t="s">
        <v>1187</v>
      </c>
      <c s="25" t="s">
        <v>47</v>
      </c>
      <c s="30" t="s">
        <v>1188</v>
      </c>
      <c s="31" t="s">
        <v>74</v>
      </c>
      <c s="32">
        <v>2.952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1377</v>
      </c>
    </row>
    <row r="58" spans="1:5" ht="12.75">
      <c r="A58" s="39" t="s">
        <v>52</v>
      </c>
      <c r="E58" s="38" t="s">
        <v>1378</v>
      </c>
    </row>
    <row r="59" spans="1:16" ht="12.75">
      <c r="A59" s="25" t="s">
        <v>45</v>
      </c>
      <c s="29" t="s">
        <v>139</v>
      </c>
      <c s="29" t="s">
        <v>1379</v>
      </c>
      <c s="25" t="s">
        <v>47</v>
      </c>
      <c s="30" t="s">
        <v>1380</v>
      </c>
      <c s="31" t="s">
        <v>158</v>
      </c>
      <c s="32">
        <v>96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12.75">
      <c r="A60" s="35" t="s">
        <v>50</v>
      </c>
      <c r="E60" s="36" t="s">
        <v>649</v>
      </c>
    </row>
    <row r="61" spans="1:5" ht="12.75">
      <c r="A61" s="39" t="s">
        <v>52</v>
      </c>
      <c r="E61" s="38" t="s">
        <v>1381</v>
      </c>
    </row>
    <row r="62" spans="1:16" ht="12.75">
      <c r="A62" s="25" t="s">
        <v>45</v>
      </c>
      <c s="29" t="s">
        <v>144</v>
      </c>
      <c s="29" t="s">
        <v>1202</v>
      </c>
      <c s="25" t="s">
        <v>47</v>
      </c>
      <c s="30" t="s">
        <v>1203</v>
      </c>
      <c s="31" t="s">
        <v>79</v>
      </c>
      <c s="32">
        <v>59.64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1204</v>
      </c>
    </row>
    <row r="64" spans="1:5" ht="12.75">
      <c r="A64" s="39" t="s">
        <v>52</v>
      </c>
      <c r="E64" s="38" t="s">
        <v>1382</v>
      </c>
    </row>
    <row r="65" spans="1:16" ht="12.75">
      <c r="A65" s="25" t="s">
        <v>45</v>
      </c>
      <c s="29" t="s">
        <v>150</v>
      </c>
      <c s="29" t="s">
        <v>1206</v>
      </c>
      <c s="25" t="s">
        <v>47</v>
      </c>
      <c s="30" t="s">
        <v>1207</v>
      </c>
      <c s="31" t="s">
        <v>74</v>
      </c>
      <c s="32">
        <v>14.91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1208</v>
      </c>
    </row>
    <row r="67" spans="1:5" ht="12.75">
      <c r="A67" s="39" t="s">
        <v>52</v>
      </c>
      <c r="E67" s="38" t="s">
        <v>1383</v>
      </c>
    </row>
    <row r="68" spans="1:16" ht="12.75">
      <c r="A68" s="25" t="s">
        <v>45</v>
      </c>
      <c s="29" t="s">
        <v>155</v>
      </c>
      <c s="29" t="s">
        <v>1210</v>
      </c>
      <c s="25" t="s">
        <v>1211</v>
      </c>
      <c s="30" t="s">
        <v>1212</v>
      </c>
      <c s="31" t="s">
        <v>49</v>
      </c>
      <c s="32">
        <v>100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50</v>
      </c>
      <c r="E69" s="36" t="s">
        <v>1213</v>
      </c>
    </row>
    <row r="70" spans="1:5" ht="12.75">
      <c r="A70" s="37" t="s">
        <v>52</v>
      </c>
      <c r="E70" s="38" t="s">
        <v>1384</v>
      </c>
    </row>
    <row r="71" spans="1:18" ht="12.75" customHeight="1">
      <c r="A71" s="6" t="s">
        <v>43</v>
      </c>
      <c s="6"/>
      <c s="42" t="s">
        <v>22</v>
      </c>
      <c s="6"/>
      <c s="27" t="s">
        <v>663</v>
      </c>
      <c s="6"/>
      <c s="6"/>
      <c s="6"/>
      <c s="43">
        <f>0+Q71</f>
      </c>
      <c r="O71">
        <f>0+R71</f>
      </c>
      <c r="Q71">
        <f>0+I72+I75</f>
      </c>
      <c>
        <f>0+O72+O75</f>
      </c>
    </row>
    <row r="72" spans="1:16" ht="12.75">
      <c r="A72" s="25" t="s">
        <v>45</v>
      </c>
      <c s="29" t="s">
        <v>161</v>
      </c>
      <c s="29" t="s">
        <v>1385</v>
      </c>
      <c s="25" t="s">
        <v>47</v>
      </c>
      <c s="30" t="s">
        <v>1386</v>
      </c>
      <c s="31" t="s">
        <v>79</v>
      </c>
      <c s="32">
        <v>144.5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25.5">
      <c r="A73" s="35" t="s">
        <v>50</v>
      </c>
      <c r="E73" s="36" t="s">
        <v>1387</v>
      </c>
    </row>
    <row r="74" spans="1:5" ht="12.75">
      <c r="A74" s="39" t="s">
        <v>52</v>
      </c>
      <c r="E74" s="38" t="s">
        <v>1388</v>
      </c>
    </row>
    <row r="75" spans="1:16" ht="12.75">
      <c r="A75" s="25" t="s">
        <v>45</v>
      </c>
      <c s="29" t="s">
        <v>166</v>
      </c>
      <c s="29" t="s">
        <v>1232</v>
      </c>
      <c s="25" t="s">
        <v>47</v>
      </c>
      <c s="30" t="s">
        <v>1233</v>
      </c>
      <c s="31" t="s">
        <v>74</v>
      </c>
      <c s="32">
        <v>36.125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12.75">
      <c r="A76" s="35" t="s">
        <v>50</v>
      </c>
      <c r="E76" s="36" t="s">
        <v>1208</v>
      </c>
    </row>
    <row r="77" spans="1:5" ht="12.75">
      <c r="A77" s="37" t="s">
        <v>52</v>
      </c>
      <c r="E77" s="38" t="s">
        <v>1389</v>
      </c>
    </row>
    <row r="78" spans="1:18" ht="12.75" customHeight="1">
      <c r="A78" s="6" t="s">
        <v>43</v>
      </c>
      <c s="6"/>
      <c s="42" t="s">
        <v>33</v>
      </c>
      <c s="6"/>
      <c s="27" t="s">
        <v>188</v>
      </c>
      <c s="6"/>
      <c s="6"/>
      <c s="6"/>
      <c s="43">
        <f>0+Q78</f>
      </c>
      <c r="O78">
        <f>0+R78</f>
      </c>
      <c r="Q78">
        <f>0+I79+I82+I85+I88</f>
      </c>
      <c>
        <f>0+O79+O82+O85+O88</f>
      </c>
    </row>
    <row r="79" spans="1:16" ht="12.75">
      <c r="A79" s="25" t="s">
        <v>45</v>
      </c>
      <c s="29" t="s">
        <v>172</v>
      </c>
      <c s="29" t="s">
        <v>1390</v>
      </c>
      <c s="25" t="s">
        <v>47</v>
      </c>
      <c s="30" t="s">
        <v>1391</v>
      </c>
      <c s="31" t="s">
        <v>79</v>
      </c>
      <c s="32">
        <v>42.25</v>
      </c>
      <c s="33">
        <v>0</v>
      </c>
      <c s="34">
        <f>ROUND(ROUND(H79,2)*ROUND(G79,3),2)</f>
      </c>
      <c r="O79">
        <f>(I79*21)/100</f>
      </c>
      <c t="s">
        <v>23</v>
      </c>
    </row>
    <row r="80" spans="1:5" ht="25.5">
      <c r="A80" s="35" t="s">
        <v>50</v>
      </c>
      <c r="E80" s="36" t="s">
        <v>1392</v>
      </c>
    </row>
    <row r="81" spans="1:5" ht="12.75">
      <c r="A81" s="39" t="s">
        <v>52</v>
      </c>
      <c r="E81" s="38" t="s">
        <v>1393</v>
      </c>
    </row>
    <row r="82" spans="1:16" ht="12.75">
      <c r="A82" s="25" t="s">
        <v>45</v>
      </c>
      <c s="29" t="s">
        <v>176</v>
      </c>
      <c s="29" t="s">
        <v>1394</v>
      </c>
      <c s="25" t="s">
        <v>47</v>
      </c>
      <c s="30" t="s">
        <v>1395</v>
      </c>
      <c s="31" t="s">
        <v>74</v>
      </c>
      <c s="32">
        <v>10.563</v>
      </c>
      <c s="33">
        <v>0</v>
      </c>
      <c s="34">
        <f>ROUND(ROUND(H82,2)*ROUND(G82,3),2)</f>
      </c>
      <c r="O82">
        <f>(I82*21)/100</f>
      </c>
      <c t="s">
        <v>23</v>
      </c>
    </row>
    <row r="83" spans="1:5" ht="12.75">
      <c r="A83" s="35" t="s">
        <v>50</v>
      </c>
      <c r="E83" s="36" t="s">
        <v>1396</v>
      </c>
    </row>
    <row r="84" spans="1:5" ht="12.75">
      <c r="A84" s="39" t="s">
        <v>52</v>
      </c>
      <c r="E84" s="38" t="s">
        <v>1397</v>
      </c>
    </row>
    <row r="85" spans="1:16" ht="12.75">
      <c r="A85" s="25" t="s">
        <v>45</v>
      </c>
      <c s="29" t="s">
        <v>181</v>
      </c>
      <c s="29" t="s">
        <v>668</v>
      </c>
      <c s="25" t="s">
        <v>47</v>
      </c>
      <c s="30" t="s">
        <v>669</v>
      </c>
      <c s="31" t="s">
        <v>79</v>
      </c>
      <c s="32">
        <v>19.65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1270</v>
      </c>
    </row>
    <row r="87" spans="1:5" ht="25.5">
      <c r="A87" s="39" t="s">
        <v>52</v>
      </c>
      <c r="E87" s="38" t="s">
        <v>1398</v>
      </c>
    </row>
    <row r="88" spans="1:16" ht="12.75">
      <c r="A88" s="25" t="s">
        <v>45</v>
      </c>
      <c s="29" t="s">
        <v>184</v>
      </c>
      <c s="29" t="s">
        <v>1272</v>
      </c>
      <c s="25" t="s">
        <v>47</v>
      </c>
      <c s="30" t="s">
        <v>1273</v>
      </c>
      <c s="31" t="s">
        <v>79</v>
      </c>
      <c s="32">
        <v>37.08</v>
      </c>
      <c s="33">
        <v>0</v>
      </c>
      <c s="34">
        <f>ROUND(ROUND(H88,2)*ROUND(G88,3),2)</f>
      </c>
      <c r="O88">
        <f>(I88*21)/100</f>
      </c>
      <c t="s">
        <v>23</v>
      </c>
    </row>
    <row r="89" spans="1:5" ht="25.5">
      <c r="A89" s="35" t="s">
        <v>50</v>
      </c>
      <c r="E89" s="36" t="s">
        <v>1274</v>
      </c>
    </row>
    <row r="90" spans="1:5" ht="12.75">
      <c r="A90" s="37" t="s">
        <v>52</v>
      </c>
      <c r="E90" s="38" t="s">
        <v>1399</v>
      </c>
    </row>
    <row r="91" spans="1:18" ht="12.75" customHeight="1">
      <c r="A91" s="6" t="s">
        <v>43</v>
      </c>
      <c s="6"/>
      <c s="42" t="s">
        <v>96</v>
      </c>
      <c s="6"/>
      <c s="27" t="s">
        <v>672</v>
      </c>
      <c s="6"/>
      <c s="6"/>
      <c s="6"/>
      <c s="43">
        <f>0+Q91</f>
      </c>
      <c r="O91">
        <f>0+R91</f>
      </c>
      <c r="Q91">
        <f>0+I92+I95</f>
      </c>
      <c>
        <f>0+O92+O95</f>
      </c>
    </row>
    <row r="92" spans="1:16" ht="12.75">
      <c r="A92" s="25" t="s">
        <v>45</v>
      </c>
      <c s="29" t="s">
        <v>189</v>
      </c>
      <c s="29" t="s">
        <v>1400</v>
      </c>
      <c s="25" t="s">
        <v>47</v>
      </c>
      <c s="30" t="s">
        <v>1401</v>
      </c>
      <c s="31" t="s">
        <v>49</v>
      </c>
      <c s="32">
        <v>77.76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25.5">
      <c r="A93" s="35" t="s">
        <v>50</v>
      </c>
      <c r="E93" s="36" t="s">
        <v>1402</v>
      </c>
    </row>
    <row r="94" spans="1:5" ht="12.75">
      <c r="A94" s="39" t="s">
        <v>52</v>
      </c>
      <c r="E94" s="38" t="s">
        <v>1403</v>
      </c>
    </row>
    <row r="95" spans="1:16" ht="12.75">
      <c r="A95" s="25" t="s">
        <v>45</v>
      </c>
      <c s="29" t="s">
        <v>193</v>
      </c>
      <c s="29" t="s">
        <v>677</v>
      </c>
      <c s="25" t="s">
        <v>47</v>
      </c>
      <c s="30" t="s">
        <v>678</v>
      </c>
      <c s="31" t="s">
        <v>49</v>
      </c>
      <c s="32">
        <v>148.8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1293</v>
      </c>
    </row>
    <row r="97" spans="1:5" ht="12.75">
      <c r="A97" s="37" t="s">
        <v>52</v>
      </c>
      <c r="E97" s="38" t="s">
        <v>1404</v>
      </c>
    </row>
    <row r="98" spans="1:18" ht="12.75" customHeight="1">
      <c r="A98" s="6" t="s">
        <v>43</v>
      </c>
      <c s="6"/>
      <c s="42" t="s">
        <v>100</v>
      </c>
      <c s="6"/>
      <c s="27" t="s">
        <v>258</v>
      </c>
      <c s="6"/>
      <c s="6"/>
      <c s="6"/>
      <c s="43">
        <f>0+Q98</f>
      </c>
      <c r="O98">
        <f>0+R98</f>
      </c>
      <c r="Q98">
        <f>0+I99</f>
      </c>
      <c>
        <f>0+O99</f>
      </c>
    </row>
    <row r="99" spans="1:16" ht="12.75">
      <c r="A99" s="25" t="s">
        <v>45</v>
      </c>
      <c s="29" t="s">
        <v>197</v>
      </c>
      <c s="29" t="s">
        <v>1303</v>
      </c>
      <c s="25" t="s">
        <v>47</v>
      </c>
      <c s="30" t="s">
        <v>1304</v>
      </c>
      <c s="31" t="s">
        <v>158</v>
      </c>
      <c s="32">
        <v>8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12.75">
      <c r="A100" s="35" t="s">
        <v>50</v>
      </c>
      <c r="E100" s="36" t="s">
        <v>1305</v>
      </c>
    </row>
    <row r="101" spans="1:5" ht="12.75">
      <c r="A101" s="37" t="s">
        <v>52</v>
      </c>
      <c r="E101" s="38" t="s">
        <v>1405</v>
      </c>
    </row>
    <row r="102" spans="1:18" ht="12.75" customHeight="1">
      <c r="A102" s="6" t="s">
        <v>43</v>
      </c>
      <c s="6"/>
      <c s="42" t="s">
        <v>40</v>
      </c>
      <c s="6"/>
      <c s="27" t="s">
        <v>282</v>
      </c>
      <c s="6"/>
      <c s="6"/>
      <c s="6"/>
      <c s="43">
        <f>0+Q102</f>
      </c>
      <c r="O102">
        <f>0+R102</f>
      </c>
      <c r="Q102">
        <f>0+I103+I106+I109+I112+I115+I118+I121+I124</f>
      </c>
      <c>
        <f>0+O103+O106+O109+O112+O115+O118+O121+O124</f>
      </c>
    </row>
    <row r="103" spans="1:16" ht="12.75">
      <c r="A103" s="25" t="s">
        <v>45</v>
      </c>
      <c s="29" t="s">
        <v>201</v>
      </c>
      <c s="29" t="s">
        <v>1406</v>
      </c>
      <c s="25" t="s">
        <v>47</v>
      </c>
      <c s="30" t="s">
        <v>1407</v>
      </c>
      <c s="31" t="s">
        <v>158</v>
      </c>
      <c s="32">
        <v>73.6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47</v>
      </c>
    </row>
    <row r="105" spans="1:5" ht="12.75">
      <c r="A105" s="39" t="s">
        <v>52</v>
      </c>
      <c r="E105" s="38" t="s">
        <v>1408</v>
      </c>
    </row>
    <row r="106" spans="1:16" ht="12.75">
      <c r="A106" s="25" t="s">
        <v>45</v>
      </c>
      <c s="29" t="s">
        <v>206</v>
      </c>
      <c s="29" t="s">
        <v>1312</v>
      </c>
      <c s="25" t="s">
        <v>47</v>
      </c>
      <c s="30" t="s">
        <v>1313</v>
      </c>
      <c s="31" t="s">
        <v>56</v>
      </c>
      <c s="32">
        <v>7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12.75">
      <c r="A107" s="35" t="s">
        <v>50</v>
      </c>
      <c r="E107" s="36" t="s">
        <v>1314</v>
      </c>
    </row>
    <row r="108" spans="1:5" ht="12.75">
      <c r="A108" s="39" t="s">
        <v>52</v>
      </c>
      <c r="E108" s="38" t="s">
        <v>1409</v>
      </c>
    </row>
    <row r="109" spans="1:16" ht="12.75">
      <c r="A109" s="25" t="s">
        <v>45</v>
      </c>
      <c s="29" t="s">
        <v>211</v>
      </c>
      <c s="29" t="s">
        <v>1317</v>
      </c>
      <c s="25" t="s">
        <v>47</v>
      </c>
      <c s="30" t="s">
        <v>1318</v>
      </c>
      <c s="31" t="s">
        <v>56</v>
      </c>
      <c s="32">
        <v>2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1319</v>
      </c>
    </row>
    <row r="111" spans="1:5" ht="12.75">
      <c r="A111" s="39" t="s">
        <v>52</v>
      </c>
      <c r="E111" s="38" t="s">
        <v>47</v>
      </c>
    </row>
    <row r="112" spans="1:16" ht="12.75">
      <c r="A112" s="25" t="s">
        <v>45</v>
      </c>
      <c s="29" t="s">
        <v>216</v>
      </c>
      <c s="29" t="s">
        <v>625</v>
      </c>
      <c s="25" t="s">
        <v>47</v>
      </c>
      <c s="30" t="s">
        <v>626</v>
      </c>
      <c s="31" t="s">
        <v>158</v>
      </c>
      <c s="32">
        <v>98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12.75">
      <c r="A113" s="35" t="s">
        <v>50</v>
      </c>
      <c r="E113" s="36" t="s">
        <v>1321</v>
      </c>
    </row>
    <row r="114" spans="1:5" ht="25.5">
      <c r="A114" s="39" t="s">
        <v>52</v>
      </c>
      <c r="E114" s="38" t="s">
        <v>1410</v>
      </c>
    </row>
    <row r="115" spans="1:16" ht="12.75">
      <c r="A115" s="25" t="s">
        <v>45</v>
      </c>
      <c s="29" t="s">
        <v>221</v>
      </c>
      <c s="29" t="s">
        <v>1411</v>
      </c>
      <c s="25" t="s">
        <v>47</v>
      </c>
      <c s="30" t="s">
        <v>1412</v>
      </c>
      <c s="31" t="s">
        <v>79</v>
      </c>
      <c s="32">
        <v>0.072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25.5">
      <c r="A116" s="35" t="s">
        <v>50</v>
      </c>
      <c r="E116" s="36" t="s">
        <v>1413</v>
      </c>
    </row>
    <row r="117" spans="1:5" ht="12.75">
      <c r="A117" s="39" t="s">
        <v>52</v>
      </c>
      <c r="E117" s="38" t="s">
        <v>1414</v>
      </c>
    </row>
    <row r="118" spans="1:16" ht="12.75">
      <c r="A118" s="25" t="s">
        <v>45</v>
      </c>
      <c s="29" t="s">
        <v>225</v>
      </c>
      <c s="29" t="s">
        <v>1339</v>
      </c>
      <c s="25" t="s">
        <v>47</v>
      </c>
      <c s="30" t="s">
        <v>1340</v>
      </c>
      <c s="31" t="s">
        <v>56</v>
      </c>
      <c s="32">
        <v>2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25.5">
      <c r="A119" s="35" t="s">
        <v>50</v>
      </c>
      <c r="E119" s="36" t="s">
        <v>1341</v>
      </c>
    </row>
    <row r="120" spans="1:5" ht="12.75">
      <c r="A120" s="39" t="s">
        <v>52</v>
      </c>
      <c r="E120" s="38" t="s">
        <v>1415</v>
      </c>
    </row>
    <row r="121" spans="1:16" ht="25.5">
      <c r="A121" s="25" t="s">
        <v>45</v>
      </c>
      <c s="29" t="s">
        <v>230</v>
      </c>
      <c s="29" t="s">
        <v>1344</v>
      </c>
      <c s="25" t="s">
        <v>47</v>
      </c>
      <c s="30" t="s">
        <v>1345</v>
      </c>
      <c s="31" t="s">
        <v>56</v>
      </c>
      <c s="32">
        <v>12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1346</v>
      </c>
    </row>
    <row r="123" spans="1:5" ht="12.75">
      <c r="A123" s="39" t="s">
        <v>52</v>
      </c>
      <c r="E123" s="38" t="s">
        <v>1416</v>
      </c>
    </row>
    <row r="124" spans="1:16" ht="12.75">
      <c r="A124" s="25" t="s">
        <v>45</v>
      </c>
      <c s="29" t="s">
        <v>235</v>
      </c>
      <c s="29" t="s">
        <v>1354</v>
      </c>
      <c s="25" t="s">
        <v>47</v>
      </c>
      <c s="30" t="s">
        <v>1355</v>
      </c>
      <c s="31" t="s">
        <v>1356</v>
      </c>
      <c s="32">
        <v>426.972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50</v>
      </c>
      <c r="E125" s="36" t="s">
        <v>1417</v>
      </c>
    </row>
    <row r="126" spans="1:5" ht="12.75">
      <c r="A126" s="37" t="s">
        <v>52</v>
      </c>
      <c r="E126" s="38" t="s">
        <v>1418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0+O8+O12+O28+O35+O39+O43+O50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1419</v>
      </c>
      <c s="40">
        <f>0+I8+I12+I28+I35+I39+I43+I50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1419</v>
      </c>
      <c s="6"/>
      <c s="18" t="s">
        <v>1420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1735.2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641</v>
      </c>
    </row>
    <row r="11" spans="1:5" ht="12.75">
      <c r="A11" s="37" t="s">
        <v>52</v>
      </c>
      <c r="E11" s="38" t="s">
        <v>1421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</f>
      </c>
      <c>
        <f>0+O13+O16+O19+O22+O25</f>
      </c>
    </row>
    <row r="13" spans="1:16" ht="12.75">
      <c r="A13" s="25" t="s">
        <v>45</v>
      </c>
      <c s="29" t="s">
        <v>23</v>
      </c>
      <c s="29" t="s">
        <v>643</v>
      </c>
      <c s="25" t="s">
        <v>47</v>
      </c>
      <c s="30" t="s">
        <v>644</v>
      </c>
      <c s="31" t="s">
        <v>79</v>
      </c>
      <c s="32">
        <v>796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645</v>
      </c>
    </row>
    <row r="15" spans="1:5" ht="12.75">
      <c r="A15" s="39" t="s">
        <v>52</v>
      </c>
      <c r="E15" s="38" t="s">
        <v>1422</v>
      </c>
    </row>
    <row r="16" spans="1:16" ht="12.75">
      <c r="A16" s="25" t="s">
        <v>45</v>
      </c>
      <c s="29" t="s">
        <v>22</v>
      </c>
      <c s="29" t="s">
        <v>647</v>
      </c>
      <c s="25" t="s">
        <v>47</v>
      </c>
      <c s="30" t="s">
        <v>648</v>
      </c>
      <c s="31" t="s">
        <v>79</v>
      </c>
      <c s="32">
        <v>964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12.75">
      <c r="A17" s="35" t="s">
        <v>50</v>
      </c>
      <c r="E17" s="36" t="s">
        <v>649</v>
      </c>
    </row>
    <row r="18" spans="1:5" ht="38.25">
      <c r="A18" s="39" t="s">
        <v>52</v>
      </c>
      <c r="E18" s="38" t="s">
        <v>1423</v>
      </c>
    </row>
    <row r="19" spans="1:16" ht="12.75">
      <c r="A19" s="25" t="s">
        <v>45</v>
      </c>
      <c s="29" t="s">
        <v>33</v>
      </c>
      <c s="29" t="s">
        <v>651</v>
      </c>
      <c s="25" t="s">
        <v>47</v>
      </c>
      <c s="30" t="s">
        <v>652</v>
      </c>
      <c s="31" t="s">
        <v>79</v>
      </c>
      <c s="32">
        <v>796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12.75">
      <c r="A20" s="35" t="s">
        <v>50</v>
      </c>
      <c r="E20" s="36" t="s">
        <v>111</v>
      </c>
    </row>
    <row r="21" spans="1:5" ht="12.75">
      <c r="A21" s="39" t="s">
        <v>52</v>
      </c>
      <c r="E21" s="38" t="s">
        <v>1424</v>
      </c>
    </row>
    <row r="22" spans="1:16" ht="12.75">
      <c r="A22" s="25" t="s">
        <v>45</v>
      </c>
      <c s="29" t="s">
        <v>35</v>
      </c>
      <c s="29" t="s">
        <v>123</v>
      </c>
      <c s="25" t="s">
        <v>47</v>
      </c>
      <c s="30" t="s">
        <v>124</v>
      </c>
      <c s="31" t="s">
        <v>79</v>
      </c>
      <c s="32">
        <v>1760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47</v>
      </c>
    </row>
    <row r="24" spans="1:5" ht="38.25">
      <c r="A24" s="39" t="s">
        <v>52</v>
      </c>
      <c r="E24" s="38" t="s">
        <v>1425</v>
      </c>
    </row>
    <row r="25" spans="1:16" ht="12.75">
      <c r="A25" s="25" t="s">
        <v>45</v>
      </c>
      <c s="29" t="s">
        <v>37</v>
      </c>
      <c s="29" t="s">
        <v>655</v>
      </c>
      <c s="25" t="s">
        <v>47</v>
      </c>
      <c s="30" t="s">
        <v>656</v>
      </c>
      <c s="31" t="s">
        <v>79</v>
      </c>
      <c s="32">
        <v>796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657</v>
      </c>
    </row>
    <row r="27" spans="1:5" ht="12.75">
      <c r="A27" s="37" t="s">
        <v>52</v>
      </c>
      <c r="E27" s="38" t="s">
        <v>1426</v>
      </c>
    </row>
    <row r="28" spans="1:18" ht="12.75" customHeight="1">
      <c r="A28" s="6" t="s">
        <v>43</v>
      </c>
      <c s="6"/>
      <c s="42" t="s">
        <v>23</v>
      </c>
      <c s="6"/>
      <c s="27" t="s">
        <v>149</v>
      </c>
      <c s="6"/>
      <c s="6"/>
      <c s="6"/>
      <c s="43">
        <f>0+Q28</f>
      </c>
      <c r="O28">
        <f>0+R28</f>
      </c>
      <c r="Q28">
        <f>0+I29+I32</f>
      </c>
      <c>
        <f>0+O29+O32</f>
      </c>
    </row>
    <row r="29" spans="1:16" ht="12.75">
      <c r="A29" s="25" t="s">
        <v>45</v>
      </c>
      <c s="29" t="s">
        <v>96</v>
      </c>
      <c s="29" t="s">
        <v>1427</v>
      </c>
      <c s="25" t="s">
        <v>47</v>
      </c>
      <c s="30" t="s">
        <v>1428</v>
      </c>
      <c s="31" t="s">
        <v>79</v>
      </c>
      <c s="32">
        <v>2.624</v>
      </c>
      <c s="33">
        <v>0</v>
      </c>
      <c s="34">
        <f>ROUND(ROUND(H29,2)*ROUND(G29,3),2)</f>
      </c>
      <c r="O29">
        <f>(I29*21)/100</f>
      </c>
      <c t="s">
        <v>23</v>
      </c>
    </row>
    <row r="30" spans="1:5" ht="12.75">
      <c r="A30" s="35" t="s">
        <v>50</v>
      </c>
      <c r="E30" s="36" t="s">
        <v>1429</v>
      </c>
    </row>
    <row r="31" spans="1:5" ht="12.75">
      <c r="A31" s="39" t="s">
        <v>52</v>
      </c>
      <c r="E31" s="38" t="s">
        <v>1430</v>
      </c>
    </row>
    <row r="32" spans="1:16" ht="12.75">
      <c r="A32" s="25" t="s">
        <v>45</v>
      </c>
      <c s="29" t="s">
        <v>100</v>
      </c>
      <c s="29" t="s">
        <v>1431</v>
      </c>
      <c s="25" t="s">
        <v>47</v>
      </c>
      <c s="30" t="s">
        <v>1432</v>
      </c>
      <c s="31" t="s">
        <v>49</v>
      </c>
      <c s="32">
        <v>426.8</v>
      </c>
      <c s="33">
        <v>0</v>
      </c>
      <c s="34">
        <f>ROUND(ROUND(H32,2)*ROUND(G32,3),2)</f>
      </c>
      <c r="O32">
        <f>(I32*21)/100</f>
      </c>
      <c t="s">
        <v>23</v>
      </c>
    </row>
    <row r="33" spans="1:5" ht="12.75">
      <c r="A33" s="35" t="s">
        <v>50</v>
      </c>
      <c r="E33" s="36" t="s">
        <v>1433</v>
      </c>
    </row>
    <row r="34" spans="1:5" ht="12.75">
      <c r="A34" s="37" t="s">
        <v>52</v>
      </c>
      <c r="E34" s="38" t="s">
        <v>1434</v>
      </c>
    </row>
    <row r="35" spans="1:18" ht="12.75" customHeight="1">
      <c r="A35" s="6" t="s">
        <v>43</v>
      </c>
      <c s="6"/>
      <c s="42" t="s">
        <v>22</v>
      </c>
      <c s="6"/>
      <c s="27" t="s">
        <v>663</v>
      </c>
      <c s="6"/>
      <c s="6"/>
      <c s="6"/>
      <c s="43">
        <f>0+Q35</f>
      </c>
      <c r="O35">
        <f>0+R35</f>
      </c>
      <c r="Q35">
        <f>0+I36</f>
      </c>
      <c>
        <f>0+O36</f>
      </c>
    </row>
    <row r="36" spans="1:16" ht="25.5">
      <c r="A36" s="25" t="s">
        <v>45</v>
      </c>
      <c s="29" t="s">
        <v>40</v>
      </c>
      <c s="29" t="s">
        <v>1435</v>
      </c>
      <c s="25" t="s">
        <v>47</v>
      </c>
      <c s="30" t="s">
        <v>1436</v>
      </c>
      <c s="31" t="s">
        <v>79</v>
      </c>
      <c s="32">
        <v>431.5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12.75">
      <c r="A37" s="35" t="s">
        <v>50</v>
      </c>
      <c r="E37" s="36" t="s">
        <v>47</v>
      </c>
    </row>
    <row r="38" spans="1:5" ht="89.25">
      <c r="A38" s="37" t="s">
        <v>52</v>
      </c>
      <c r="E38" s="38" t="s">
        <v>1437</v>
      </c>
    </row>
    <row r="39" spans="1:18" ht="12.75" customHeight="1">
      <c r="A39" s="6" t="s">
        <v>43</v>
      </c>
      <c s="6"/>
      <c s="42" t="s">
        <v>33</v>
      </c>
      <c s="6"/>
      <c s="27" t="s">
        <v>188</v>
      </c>
      <c s="6"/>
      <c s="6"/>
      <c s="6"/>
      <c s="43">
        <f>0+Q39</f>
      </c>
      <c r="O39">
        <f>0+R39</f>
      </c>
      <c r="Q39">
        <f>0+I40</f>
      </c>
      <c>
        <f>0+O40</f>
      </c>
    </row>
    <row r="40" spans="1:16" ht="12.75">
      <c r="A40" s="25" t="s">
        <v>45</v>
      </c>
      <c s="29" t="s">
        <v>42</v>
      </c>
      <c s="29" t="s">
        <v>1438</v>
      </c>
      <c s="25" t="s">
        <v>47</v>
      </c>
      <c s="30" t="s">
        <v>1439</v>
      </c>
      <c s="31" t="s">
        <v>79</v>
      </c>
      <c s="32">
        <v>69.02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1440</v>
      </c>
    </row>
    <row r="42" spans="1:5" ht="12.75">
      <c r="A42" s="37" t="s">
        <v>52</v>
      </c>
      <c r="E42" s="38" t="s">
        <v>1441</v>
      </c>
    </row>
    <row r="43" spans="1:18" ht="12.75" customHeight="1">
      <c r="A43" s="6" t="s">
        <v>43</v>
      </c>
      <c s="6"/>
      <c s="42" t="s">
        <v>100</v>
      </c>
      <c s="6"/>
      <c s="27" t="s">
        <v>258</v>
      </c>
      <c s="6"/>
      <c s="6"/>
      <c s="6"/>
      <c s="43">
        <f>0+Q43</f>
      </c>
      <c r="O43">
        <f>0+R43</f>
      </c>
      <c r="Q43">
        <f>0+I44+I47</f>
      </c>
      <c>
        <f>0+O44+O47</f>
      </c>
    </row>
    <row r="44" spans="1:16" ht="12.75">
      <c r="A44" s="25" t="s">
        <v>45</v>
      </c>
      <c s="29" t="s">
        <v>113</v>
      </c>
      <c s="29" t="s">
        <v>680</v>
      </c>
      <c s="25" t="s">
        <v>47</v>
      </c>
      <c s="30" t="s">
        <v>681</v>
      </c>
      <c s="31" t="s">
        <v>158</v>
      </c>
      <c s="32">
        <v>137</v>
      </c>
      <c s="33">
        <v>0</v>
      </c>
      <c s="34">
        <f>ROUND(ROUND(H44,2)*ROUND(G44,3),2)</f>
      </c>
      <c r="O44">
        <f>(I44*21)/100</f>
      </c>
      <c t="s">
        <v>23</v>
      </c>
    </row>
    <row r="45" spans="1:5" ht="12.75">
      <c r="A45" s="35" t="s">
        <v>50</v>
      </c>
      <c r="E45" s="36" t="s">
        <v>1442</v>
      </c>
    </row>
    <row r="46" spans="1:5" ht="12.75">
      <c r="A46" s="39" t="s">
        <v>52</v>
      </c>
      <c r="E46" s="38" t="s">
        <v>1443</v>
      </c>
    </row>
    <row r="47" spans="1:16" ht="12.75">
      <c r="A47" s="25" t="s">
        <v>45</v>
      </c>
      <c s="29" t="s">
        <v>117</v>
      </c>
      <c s="29" t="s">
        <v>279</v>
      </c>
      <c s="25" t="s">
        <v>47</v>
      </c>
      <c s="30" t="s">
        <v>280</v>
      </c>
      <c s="31" t="s">
        <v>56</v>
      </c>
      <c s="32">
        <v>1</v>
      </c>
      <c s="33">
        <v>0</v>
      </c>
      <c s="34">
        <f>ROUND(ROUND(H47,2)*ROUND(G47,3),2)</f>
      </c>
      <c r="O47">
        <f>(I47*21)/100</f>
      </c>
      <c t="s">
        <v>23</v>
      </c>
    </row>
    <row r="48" spans="1:5" ht="12.75">
      <c r="A48" s="35" t="s">
        <v>50</v>
      </c>
      <c r="E48" s="36" t="s">
        <v>47</v>
      </c>
    </row>
    <row r="49" spans="1:5" ht="12.75">
      <c r="A49" s="37" t="s">
        <v>52</v>
      </c>
      <c r="E49" s="38" t="s">
        <v>1444</v>
      </c>
    </row>
    <row r="50" spans="1:18" ht="12.75" customHeight="1">
      <c r="A50" s="6" t="s">
        <v>43</v>
      </c>
      <c s="6"/>
      <c s="42" t="s">
        <v>40</v>
      </c>
      <c s="6"/>
      <c s="27" t="s">
        <v>282</v>
      </c>
      <c s="6"/>
      <c s="6"/>
      <c s="6"/>
      <c s="43">
        <f>0+Q50</f>
      </c>
      <c r="O50">
        <f>0+R50</f>
      </c>
      <c r="Q50">
        <f>0+I51</f>
      </c>
      <c>
        <f>0+O51</f>
      </c>
    </row>
    <row r="51" spans="1:16" ht="12.75">
      <c r="A51" s="25" t="s">
        <v>45</v>
      </c>
      <c s="29" t="s">
        <v>122</v>
      </c>
      <c s="29" t="s">
        <v>1445</v>
      </c>
      <c s="25" t="s">
        <v>47</v>
      </c>
      <c s="30" t="s">
        <v>1446</v>
      </c>
      <c s="31" t="s">
        <v>158</v>
      </c>
      <c s="32">
        <v>118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25.5">
      <c r="A52" s="35" t="s">
        <v>50</v>
      </c>
      <c r="E52" s="36" t="s">
        <v>1447</v>
      </c>
    </row>
    <row r="53" spans="1:5" ht="12.75">
      <c r="A53" s="37" t="s">
        <v>52</v>
      </c>
      <c r="E53" s="38" t="s">
        <v>1448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1449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1449</v>
      </c>
      <c s="6"/>
      <c s="18" t="s">
        <v>1450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1453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1454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1454</v>
      </c>
      <c s="6"/>
      <c s="18" t="s">
        <v>1455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1456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1457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1457</v>
      </c>
      <c s="6"/>
      <c s="18" t="s">
        <v>1458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1459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1460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1460</v>
      </c>
      <c s="6"/>
      <c s="18" t="s">
        <v>1461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1462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1463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1463</v>
      </c>
      <c s="6"/>
      <c s="18" t="s">
        <v>1464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1465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1466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1466</v>
      </c>
      <c s="6"/>
      <c s="18" t="s">
        <v>1467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1468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1469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1469</v>
      </c>
      <c s="6"/>
      <c s="18" t="s">
        <v>1470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1471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1472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1472</v>
      </c>
      <c s="6"/>
      <c s="18" t="s">
        <v>1473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1474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0+O8+O12+O52+O83+O117+O121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312</v>
      </c>
      <c s="40">
        <f>0+I8+I12+I52+I83+I117+I121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312</v>
      </c>
      <c s="6"/>
      <c s="18" t="s">
        <v>313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332.64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314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</f>
      </c>
      <c>
        <f>0+O13+O16+O19+O22+O25+O28+O31+O34+O37+O40+O43+O46+O49</f>
      </c>
    </row>
    <row r="13" spans="1:16" ht="12.75">
      <c r="A13" s="25" t="s">
        <v>45</v>
      </c>
      <c s="29" t="s">
        <v>23</v>
      </c>
      <c s="29" t="s">
        <v>92</v>
      </c>
      <c s="25" t="s">
        <v>47</v>
      </c>
      <c s="30" t="s">
        <v>93</v>
      </c>
      <c s="31" t="s">
        <v>79</v>
      </c>
      <c s="32">
        <v>6248.75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89.25">
      <c r="A14" s="35" t="s">
        <v>50</v>
      </c>
      <c r="E14" s="36" t="s">
        <v>94</v>
      </c>
    </row>
    <row r="15" spans="1:5" ht="12.75">
      <c r="A15" s="39" t="s">
        <v>52</v>
      </c>
      <c r="E15" s="38" t="s">
        <v>315</v>
      </c>
    </row>
    <row r="16" spans="1:16" ht="12.75">
      <c r="A16" s="25" t="s">
        <v>45</v>
      </c>
      <c s="29" t="s">
        <v>22</v>
      </c>
      <c s="29" t="s">
        <v>97</v>
      </c>
      <c s="25" t="s">
        <v>47</v>
      </c>
      <c s="30" t="s">
        <v>98</v>
      </c>
      <c s="31" t="s">
        <v>79</v>
      </c>
      <c s="32">
        <v>6248.75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38.25">
      <c r="A17" s="35" t="s">
        <v>50</v>
      </c>
      <c r="E17" s="36" t="s">
        <v>99</v>
      </c>
    </row>
    <row r="18" spans="1:5" ht="12.75">
      <c r="A18" s="39" t="s">
        <v>52</v>
      </c>
      <c r="E18" s="38" t="s">
        <v>315</v>
      </c>
    </row>
    <row r="19" spans="1:16" ht="12.75">
      <c r="A19" s="25" t="s">
        <v>45</v>
      </c>
      <c s="29" t="s">
        <v>33</v>
      </c>
      <c s="29" t="s">
        <v>101</v>
      </c>
      <c s="25" t="s">
        <v>47</v>
      </c>
      <c s="30" t="s">
        <v>102</v>
      </c>
      <c s="31" t="s">
        <v>79</v>
      </c>
      <c s="32">
        <v>817.7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63.75">
      <c r="A20" s="35" t="s">
        <v>50</v>
      </c>
      <c r="E20" s="36" t="s">
        <v>103</v>
      </c>
    </row>
    <row r="21" spans="1:5" ht="12.75">
      <c r="A21" s="39" t="s">
        <v>52</v>
      </c>
      <c r="E21" s="38" t="s">
        <v>316</v>
      </c>
    </row>
    <row r="22" spans="1:16" ht="12.75">
      <c r="A22" s="25" t="s">
        <v>45</v>
      </c>
      <c s="29" t="s">
        <v>35</v>
      </c>
      <c s="29" t="s">
        <v>105</v>
      </c>
      <c s="25" t="s">
        <v>47</v>
      </c>
      <c s="30" t="s">
        <v>106</v>
      </c>
      <c s="31" t="s">
        <v>79</v>
      </c>
      <c s="32">
        <v>144.3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51">
      <c r="A23" s="35" t="s">
        <v>50</v>
      </c>
      <c r="E23" s="36" t="s">
        <v>107</v>
      </c>
    </row>
    <row r="24" spans="1:5" ht="12.75">
      <c r="A24" s="39" t="s">
        <v>52</v>
      </c>
      <c r="E24" s="38" t="s">
        <v>317</v>
      </c>
    </row>
    <row r="25" spans="1:16" ht="12.75">
      <c r="A25" s="25" t="s">
        <v>45</v>
      </c>
      <c s="29" t="s">
        <v>37</v>
      </c>
      <c s="29" t="s">
        <v>109</v>
      </c>
      <c s="25" t="s">
        <v>47</v>
      </c>
      <c s="30" t="s">
        <v>110</v>
      </c>
      <c s="31" t="s">
        <v>79</v>
      </c>
      <c s="32">
        <v>382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111</v>
      </c>
    </row>
    <row r="27" spans="1:5" ht="12.75">
      <c r="A27" s="39" t="s">
        <v>52</v>
      </c>
      <c r="E27" s="38" t="s">
        <v>318</v>
      </c>
    </row>
    <row r="28" spans="1:16" ht="12.75">
      <c r="A28" s="25" t="s">
        <v>45</v>
      </c>
      <c s="29" t="s">
        <v>96</v>
      </c>
      <c s="29" t="s">
        <v>118</v>
      </c>
      <c s="25" t="s">
        <v>47</v>
      </c>
      <c s="30" t="s">
        <v>119</v>
      </c>
      <c s="31" t="s">
        <v>79</v>
      </c>
      <c s="32">
        <v>41366.95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51">
      <c r="A29" s="35" t="s">
        <v>50</v>
      </c>
      <c r="E29" s="36" t="s">
        <v>120</v>
      </c>
    </row>
    <row r="30" spans="1:5" ht="12.75">
      <c r="A30" s="39" t="s">
        <v>52</v>
      </c>
      <c r="E30" s="38" t="s">
        <v>319</v>
      </c>
    </row>
    <row r="31" spans="1:16" ht="12.75">
      <c r="A31" s="25" t="s">
        <v>45</v>
      </c>
      <c s="29" t="s">
        <v>100</v>
      </c>
      <c s="29" t="s">
        <v>123</v>
      </c>
      <c s="25" t="s">
        <v>47</v>
      </c>
      <c s="30" t="s">
        <v>124</v>
      </c>
      <c s="31" t="s">
        <v>79</v>
      </c>
      <c s="32">
        <v>144.3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12.75">
      <c r="A33" s="39" t="s">
        <v>52</v>
      </c>
      <c r="E33" s="38" t="s">
        <v>320</v>
      </c>
    </row>
    <row r="34" spans="1:16" ht="12.75">
      <c r="A34" s="25" t="s">
        <v>45</v>
      </c>
      <c s="29" t="s">
        <v>40</v>
      </c>
      <c s="29" t="s">
        <v>127</v>
      </c>
      <c s="25" t="s">
        <v>47</v>
      </c>
      <c s="30" t="s">
        <v>128</v>
      </c>
      <c s="31" t="s">
        <v>79</v>
      </c>
      <c s="32">
        <v>7300.05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38.25">
      <c r="A35" s="35" t="s">
        <v>50</v>
      </c>
      <c r="E35" s="36" t="s">
        <v>129</v>
      </c>
    </row>
    <row r="36" spans="1:5" ht="12.75">
      <c r="A36" s="39" t="s">
        <v>52</v>
      </c>
      <c r="E36" s="38" t="s">
        <v>321</v>
      </c>
    </row>
    <row r="37" spans="1:16" ht="12.75">
      <c r="A37" s="25" t="s">
        <v>45</v>
      </c>
      <c s="29" t="s">
        <v>42</v>
      </c>
      <c s="29" t="s">
        <v>132</v>
      </c>
      <c s="25" t="s">
        <v>47</v>
      </c>
      <c s="30" t="s">
        <v>133</v>
      </c>
      <c s="31" t="s">
        <v>79</v>
      </c>
      <c s="32">
        <v>382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9" t="s">
        <v>52</v>
      </c>
      <c r="E39" s="38" t="s">
        <v>322</v>
      </c>
    </row>
    <row r="40" spans="1:16" ht="12.75">
      <c r="A40" s="25" t="s">
        <v>45</v>
      </c>
      <c s="29" t="s">
        <v>113</v>
      </c>
      <c s="29" t="s">
        <v>323</v>
      </c>
      <c s="25" t="s">
        <v>47</v>
      </c>
      <c s="30" t="s">
        <v>324</v>
      </c>
      <c s="31" t="s">
        <v>49</v>
      </c>
      <c s="32">
        <v>865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12.75">
      <c r="A41" s="35" t="s">
        <v>50</v>
      </c>
      <c r="E41" s="36" t="s">
        <v>47</v>
      </c>
    </row>
    <row r="42" spans="1:5" ht="12.75">
      <c r="A42" s="39" t="s">
        <v>52</v>
      </c>
      <c r="E42" s="38" t="s">
        <v>325</v>
      </c>
    </row>
    <row r="43" spans="1:16" ht="12.75">
      <c r="A43" s="25" t="s">
        <v>45</v>
      </c>
      <c s="29" t="s">
        <v>117</v>
      </c>
      <c s="29" t="s">
        <v>136</v>
      </c>
      <c s="25" t="s">
        <v>47</v>
      </c>
      <c s="30" t="s">
        <v>137</v>
      </c>
      <c s="31" t="s">
        <v>49</v>
      </c>
      <c s="32">
        <v>14006.667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25.5">
      <c r="A45" s="39" t="s">
        <v>52</v>
      </c>
      <c r="E45" s="38" t="s">
        <v>326</v>
      </c>
    </row>
    <row r="46" spans="1:16" ht="12.75">
      <c r="A46" s="25" t="s">
        <v>45</v>
      </c>
      <c s="29" t="s">
        <v>122</v>
      </c>
      <c s="29" t="s">
        <v>140</v>
      </c>
      <c s="25" t="s">
        <v>47</v>
      </c>
      <c s="30" t="s">
        <v>141</v>
      </c>
      <c s="31" t="s">
        <v>79</v>
      </c>
      <c s="32">
        <v>2101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25.5">
      <c r="A47" s="35" t="s">
        <v>50</v>
      </c>
      <c r="E47" s="36" t="s">
        <v>142</v>
      </c>
    </row>
    <row r="48" spans="1:5" ht="12.75">
      <c r="A48" s="39" t="s">
        <v>52</v>
      </c>
      <c r="E48" s="38" t="s">
        <v>327</v>
      </c>
    </row>
    <row r="49" spans="1:16" ht="12.75">
      <c r="A49" s="25" t="s">
        <v>45</v>
      </c>
      <c s="29" t="s">
        <v>126</v>
      </c>
      <c s="29" t="s">
        <v>145</v>
      </c>
      <c s="25" t="s">
        <v>47</v>
      </c>
      <c s="30" t="s">
        <v>146</v>
      </c>
      <c s="31" t="s">
        <v>49</v>
      </c>
      <c s="32">
        <v>14006.667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51">
      <c r="A50" s="35" t="s">
        <v>50</v>
      </c>
      <c r="E50" s="36" t="s">
        <v>147</v>
      </c>
    </row>
    <row r="51" spans="1:5" ht="12.75">
      <c r="A51" s="37" t="s">
        <v>52</v>
      </c>
      <c r="E51" s="38" t="s">
        <v>328</v>
      </c>
    </row>
    <row r="52" spans="1:18" ht="12.75" customHeight="1">
      <c r="A52" s="6" t="s">
        <v>43</v>
      </c>
      <c s="6"/>
      <c s="42" t="s">
        <v>23</v>
      </c>
      <c s="6"/>
      <c s="27" t="s">
        <v>149</v>
      </c>
      <c s="6"/>
      <c s="6"/>
      <c s="6"/>
      <c s="43">
        <f>0+Q52</f>
      </c>
      <c r="O52">
        <f>0+R52</f>
      </c>
      <c r="Q52">
        <f>0+I53+I56+I59+I62+I65+I68+I71+I74+I77+I80</f>
      </c>
      <c>
        <f>0+O53+O56+O59+O62+O65+O68+O71+O74+O77+O80</f>
      </c>
    </row>
    <row r="53" spans="1:16" ht="12.75">
      <c r="A53" s="25" t="s">
        <v>45</v>
      </c>
      <c s="29" t="s">
        <v>131</v>
      </c>
      <c s="29" t="s">
        <v>329</v>
      </c>
      <c s="25" t="s">
        <v>47</v>
      </c>
      <c s="30" t="s">
        <v>330</v>
      </c>
      <c s="31" t="s">
        <v>79</v>
      </c>
      <c s="32">
        <v>280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25.5">
      <c r="A54" s="35" t="s">
        <v>50</v>
      </c>
      <c r="E54" s="36" t="s">
        <v>331</v>
      </c>
    </row>
    <row r="55" spans="1:5" ht="12.75">
      <c r="A55" s="39" t="s">
        <v>52</v>
      </c>
      <c r="E55" s="38" t="s">
        <v>332</v>
      </c>
    </row>
    <row r="56" spans="1:16" ht="12.75">
      <c r="A56" s="25" t="s">
        <v>45</v>
      </c>
      <c s="29" t="s">
        <v>135</v>
      </c>
      <c s="29" t="s">
        <v>151</v>
      </c>
      <c s="25" t="s">
        <v>47</v>
      </c>
      <c s="30" t="s">
        <v>152</v>
      </c>
      <c s="31" t="s">
        <v>49</v>
      </c>
      <c s="32">
        <v>216</v>
      </c>
      <c s="33">
        <v>0</v>
      </c>
      <c s="34">
        <f>ROUND(ROUND(H56,2)*ROUND(G56,3),2)</f>
      </c>
      <c r="O56">
        <f>(I56*21)/100</f>
      </c>
      <c t="s">
        <v>23</v>
      </c>
    </row>
    <row r="57" spans="1:5" ht="12.75">
      <c r="A57" s="35" t="s">
        <v>50</v>
      </c>
      <c r="E57" s="36" t="s">
        <v>153</v>
      </c>
    </row>
    <row r="58" spans="1:5" ht="12.75">
      <c r="A58" s="39" t="s">
        <v>52</v>
      </c>
      <c r="E58" s="38" t="s">
        <v>333</v>
      </c>
    </row>
    <row r="59" spans="1:16" ht="12.75">
      <c r="A59" s="25" t="s">
        <v>45</v>
      </c>
      <c s="29" t="s">
        <v>139</v>
      </c>
      <c s="29" t="s">
        <v>156</v>
      </c>
      <c s="25" t="s">
        <v>47</v>
      </c>
      <c s="30" t="s">
        <v>157</v>
      </c>
      <c s="31" t="s">
        <v>158</v>
      </c>
      <c s="32">
        <v>270</v>
      </c>
      <c s="33">
        <v>0</v>
      </c>
      <c s="34">
        <f>ROUND(ROUND(H59,2)*ROUND(G59,3),2)</f>
      </c>
      <c r="O59">
        <f>(I59*21)/100</f>
      </c>
      <c t="s">
        <v>23</v>
      </c>
    </row>
    <row r="60" spans="1:5" ht="25.5">
      <c r="A60" s="35" t="s">
        <v>50</v>
      </c>
      <c r="E60" s="36" t="s">
        <v>159</v>
      </c>
    </row>
    <row r="61" spans="1:5" ht="12.75">
      <c r="A61" s="39" t="s">
        <v>52</v>
      </c>
      <c r="E61" s="38" t="s">
        <v>334</v>
      </c>
    </row>
    <row r="62" spans="1:16" ht="12.75">
      <c r="A62" s="25" t="s">
        <v>45</v>
      </c>
      <c s="29" t="s">
        <v>144</v>
      </c>
      <c s="29" t="s">
        <v>162</v>
      </c>
      <c s="25" t="s">
        <v>47</v>
      </c>
      <c s="30" t="s">
        <v>163</v>
      </c>
      <c s="31" t="s">
        <v>79</v>
      </c>
      <c s="32">
        <v>2712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335</v>
      </c>
    </row>
    <row r="64" spans="1:5" ht="25.5">
      <c r="A64" s="39" t="s">
        <v>52</v>
      </c>
      <c r="E64" s="38" t="s">
        <v>336</v>
      </c>
    </row>
    <row r="65" spans="1:16" ht="12.75">
      <c r="A65" s="25" t="s">
        <v>45</v>
      </c>
      <c s="29" t="s">
        <v>150</v>
      </c>
      <c s="29" t="s">
        <v>167</v>
      </c>
      <c s="25" t="s">
        <v>168</v>
      </c>
      <c s="30" t="s">
        <v>169</v>
      </c>
      <c s="31" t="s">
        <v>49</v>
      </c>
      <c s="32">
        <v>18106.667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25.5">
      <c r="A66" s="35" t="s">
        <v>50</v>
      </c>
      <c r="E66" s="36" t="s">
        <v>337</v>
      </c>
    </row>
    <row r="67" spans="1:5" ht="51">
      <c r="A67" s="39" t="s">
        <v>52</v>
      </c>
      <c r="E67" s="38" t="s">
        <v>338</v>
      </c>
    </row>
    <row r="68" spans="1:16" ht="12.75">
      <c r="A68" s="25" t="s">
        <v>45</v>
      </c>
      <c s="29" t="s">
        <v>155</v>
      </c>
      <c s="29" t="s">
        <v>167</v>
      </c>
      <c s="25" t="s">
        <v>173</v>
      </c>
      <c s="30" t="s">
        <v>169</v>
      </c>
      <c s="31" t="s">
        <v>49</v>
      </c>
      <c s="32">
        <v>512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339</v>
      </c>
    </row>
    <row r="70" spans="1:5" ht="12.75">
      <c r="A70" s="39" t="s">
        <v>52</v>
      </c>
      <c r="E70" s="38" t="s">
        <v>340</v>
      </c>
    </row>
    <row r="71" spans="1:16" ht="25.5">
      <c r="A71" s="25" t="s">
        <v>45</v>
      </c>
      <c s="29" t="s">
        <v>161</v>
      </c>
      <c s="29" t="s">
        <v>177</v>
      </c>
      <c s="25" t="s">
        <v>168</v>
      </c>
      <c s="30" t="s">
        <v>178</v>
      </c>
      <c s="31" t="s">
        <v>49</v>
      </c>
      <c s="32">
        <v>36213.333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12.75">
      <c r="A72" s="35" t="s">
        <v>50</v>
      </c>
      <c r="E72" s="36" t="s">
        <v>341</v>
      </c>
    </row>
    <row r="73" spans="1:5" ht="51">
      <c r="A73" s="39" t="s">
        <v>52</v>
      </c>
      <c r="E73" s="38" t="s">
        <v>342</v>
      </c>
    </row>
    <row r="74" spans="1:16" ht="25.5">
      <c r="A74" s="25" t="s">
        <v>45</v>
      </c>
      <c s="29" t="s">
        <v>166</v>
      </c>
      <c s="29" t="s">
        <v>177</v>
      </c>
      <c s="25" t="s">
        <v>173</v>
      </c>
      <c s="30" t="s">
        <v>178</v>
      </c>
      <c s="31" t="s">
        <v>49</v>
      </c>
      <c s="32">
        <v>2048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343</v>
      </c>
    </row>
    <row r="76" spans="1:5" ht="12.75">
      <c r="A76" s="39" t="s">
        <v>52</v>
      </c>
      <c r="E76" s="38" t="s">
        <v>344</v>
      </c>
    </row>
    <row r="77" spans="1:16" ht="12.75">
      <c r="A77" s="25" t="s">
        <v>45</v>
      </c>
      <c s="29" t="s">
        <v>172</v>
      </c>
      <c s="29" t="s">
        <v>185</v>
      </c>
      <c s="25" t="s">
        <v>47</v>
      </c>
      <c s="30" t="s">
        <v>186</v>
      </c>
      <c s="31" t="s">
        <v>49</v>
      </c>
      <c s="32">
        <v>8020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50</v>
      </c>
      <c r="E78" s="36" t="s">
        <v>47</v>
      </c>
    </row>
    <row r="79" spans="1:5" ht="12.75">
      <c r="A79" s="39" t="s">
        <v>52</v>
      </c>
      <c r="E79" s="38" t="s">
        <v>345</v>
      </c>
    </row>
    <row r="80" spans="1:16" ht="12.75">
      <c r="A80" s="25" t="s">
        <v>45</v>
      </c>
      <c s="29" t="s">
        <v>176</v>
      </c>
      <c s="29" t="s">
        <v>346</v>
      </c>
      <c s="25" t="s">
        <v>47</v>
      </c>
      <c s="30" t="s">
        <v>347</v>
      </c>
      <c s="31" t="s">
        <v>49</v>
      </c>
      <c s="32">
        <v>25158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12.75">
      <c r="A81" s="35" t="s">
        <v>50</v>
      </c>
      <c r="E81" s="36" t="s">
        <v>348</v>
      </c>
    </row>
    <row r="82" spans="1:5" ht="51">
      <c r="A82" s="37" t="s">
        <v>52</v>
      </c>
      <c r="E82" s="38" t="s">
        <v>349</v>
      </c>
    </row>
    <row r="83" spans="1:18" ht="12.75" customHeight="1">
      <c r="A83" s="6" t="s">
        <v>43</v>
      </c>
      <c s="6"/>
      <c s="42" t="s">
        <v>35</v>
      </c>
      <c s="6"/>
      <c s="27" t="s">
        <v>205</v>
      </c>
      <c s="6"/>
      <c s="6"/>
      <c s="6"/>
      <c s="43">
        <f>0+Q83</f>
      </c>
      <c r="O83">
        <f>0+R83</f>
      </c>
      <c r="Q83">
        <f>0+I84+I87+I90+I93+I96+I99+I102+I105+I108+I111+I114</f>
      </c>
      <c>
        <f>0+O84+O87+O90+O93+O96+O99+O102+O105+O108+O111+O114</f>
      </c>
    </row>
    <row r="84" spans="1:16" ht="12.75">
      <c r="A84" s="25" t="s">
        <v>45</v>
      </c>
      <c s="29" t="s">
        <v>181</v>
      </c>
      <c s="29" t="s">
        <v>207</v>
      </c>
      <c s="25" t="s">
        <v>47</v>
      </c>
      <c s="30" t="s">
        <v>208</v>
      </c>
      <c s="31" t="s">
        <v>49</v>
      </c>
      <c s="32">
        <v>10064.25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25.5">
      <c r="A85" s="35" t="s">
        <v>50</v>
      </c>
      <c r="E85" s="36" t="s">
        <v>209</v>
      </c>
    </row>
    <row r="86" spans="1:5" ht="12.75">
      <c r="A86" s="39" t="s">
        <v>52</v>
      </c>
      <c r="E86" s="38" t="s">
        <v>350</v>
      </c>
    </row>
    <row r="87" spans="1:16" ht="12.75">
      <c r="A87" s="25" t="s">
        <v>45</v>
      </c>
      <c s="29" t="s">
        <v>184</v>
      </c>
      <c s="29" t="s">
        <v>212</v>
      </c>
      <c s="25" t="s">
        <v>47</v>
      </c>
      <c s="30" t="s">
        <v>213</v>
      </c>
      <c s="31" t="s">
        <v>49</v>
      </c>
      <c s="32">
        <v>68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214</v>
      </c>
    </row>
    <row r="89" spans="1:5" ht="12.75">
      <c r="A89" s="39" t="s">
        <v>52</v>
      </c>
      <c r="E89" s="38" t="s">
        <v>351</v>
      </c>
    </row>
    <row r="90" spans="1:16" ht="12.75">
      <c r="A90" s="25" t="s">
        <v>45</v>
      </c>
      <c s="29" t="s">
        <v>189</v>
      </c>
      <c s="29" t="s">
        <v>217</v>
      </c>
      <c s="25" t="s">
        <v>47</v>
      </c>
      <c s="30" t="s">
        <v>218</v>
      </c>
      <c s="31" t="s">
        <v>49</v>
      </c>
      <c s="32">
        <v>10725.75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25.5">
      <c r="A91" s="35" t="s">
        <v>50</v>
      </c>
      <c r="E91" s="36" t="s">
        <v>219</v>
      </c>
    </row>
    <row r="92" spans="1:5" ht="12.75">
      <c r="A92" s="39" t="s">
        <v>52</v>
      </c>
      <c r="E92" s="38" t="s">
        <v>352</v>
      </c>
    </row>
    <row r="93" spans="1:16" ht="12.75">
      <c r="A93" s="25" t="s">
        <v>45</v>
      </c>
      <c s="29" t="s">
        <v>193</v>
      </c>
      <c s="29" t="s">
        <v>222</v>
      </c>
      <c s="25" t="s">
        <v>47</v>
      </c>
      <c s="30" t="s">
        <v>223</v>
      </c>
      <c s="31" t="s">
        <v>79</v>
      </c>
      <c s="32">
        <v>209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50</v>
      </c>
      <c r="E94" s="36" t="s">
        <v>47</v>
      </c>
    </row>
    <row r="95" spans="1:5" ht="25.5">
      <c r="A95" s="39" t="s">
        <v>52</v>
      </c>
      <c r="E95" s="38" t="s">
        <v>353</v>
      </c>
    </row>
    <row r="96" spans="1:16" ht="12.75">
      <c r="A96" s="25" t="s">
        <v>45</v>
      </c>
      <c s="29" t="s">
        <v>197</v>
      </c>
      <c s="29" t="s">
        <v>226</v>
      </c>
      <c s="25" t="s">
        <v>47</v>
      </c>
      <c s="30" t="s">
        <v>227</v>
      </c>
      <c s="31" t="s">
        <v>49</v>
      </c>
      <c s="32">
        <v>9922.5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25.5">
      <c r="A97" s="35" t="s">
        <v>50</v>
      </c>
      <c r="E97" s="36" t="s">
        <v>228</v>
      </c>
    </row>
    <row r="98" spans="1:5" ht="12.75">
      <c r="A98" s="39" t="s">
        <v>52</v>
      </c>
      <c r="E98" s="38" t="s">
        <v>354</v>
      </c>
    </row>
    <row r="99" spans="1:16" ht="12.75">
      <c r="A99" s="25" t="s">
        <v>45</v>
      </c>
      <c s="29" t="s">
        <v>201</v>
      </c>
      <c s="29" t="s">
        <v>231</v>
      </c>
      <c s="25" t="s">
        <v>47</v>
      </c>
      <c s="30" t="s">
        <v>232</v>
      </c>
      <c s="31" t="s">
        <v>49</v>
      </c>
      <c s="32">
        <v>19325.25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25.5">
      <c r="A100" s="35" t="s">
        <v>50</v>
      </c>
      <c r="E100" s="36" t="s">
        <v>233</v>
      </c>
    </row>
    <row r="101" spans="1:5" ht="25.5">
      <c r="A101" s="39" t="s">
        <v>52</v>
      </c>
      <c r="E101" s="38" t="s">
        <v>355</v>
      </c>
    </row>
    <row r="102" spans="1:16" ht="12.75">
      <c r="A102" s="25" t="s">
        <v>45</v>
      </c>
      <c s="29" t="s">
        <v>206</v>
      </c>
      <c s="29" t="s">
        <v>236</v>
      </c>
      <c s="25" t="s">
        <v>47</v>
      </c>
      <c s="30" t="s">
        <v>237</v>
      </c>
      <c s="31" t="s">
        <v>49</v>
      </c>
      <c s="32">
        <v>9639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25.5">
      <c r="A103" s="35" t="s">
        <v>50</v>
      </c>
      <c r="E103" s="36" t="s">
        <v>238</v>
      </c>
    </row>
    <row r="104" spans="1:5" ht="12.75">
      <c r="A104" s="39" t="s">
        <v>52</v>
      </c>
      <c r="E104" s="38" t="s">
        <v>356</v>
      </c>
    </row>
    <row r="105" spans="1:16" ht="25.5">
      <c r="A105" s="25" t="s">
        <v>45</v>
      </c>
      <c s="29" t="s">
        <v>211</v>
      </c>
      <c s="29" t="s">
        <v>241</v>
      </c>
      <c s="25" t="s">
        <v>47</v>
      </c>
      <c s="30" t="s">
        <v>242</v>
      </c>
      <c s="31" t="s">
        <v>49</v>
      </c>
      <c s="32">
        <v>9780.75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25.5">
      <c r="A106" s="35" t="s">
        <v>50</v>
      </c>
      <c r="E106" s="36" t="s">
        <v>243</v>
      </c>
    </row>
    <row r="107" spans="1:5" ht="12.75">
      <c r="A107" s="39" t="s">
        <v>52</v>
      </c>
      <c r="E107" s="38" t="s">
        <v>357</v>
      </c>
    </row>
    <row r="108" spans="1:16" ht="12.75">
      <c r="A108" s="25" t="s">
        <v>45</v>
      </c>
      <c s="29" t="s">
        <v>216</v>
      </c>
      <c s="29" t="s">
        <v>246</v>
      </c>
      <c s="25" t="s">
        <v>47</v>
      </c>
      <c s="30" t="s">
        <v>247</v>
      </c>
      <c s="31" t="s">
        <v>49</v>
      </c>
      <c s="32">
        <v>9450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12.75">
      <c r="A109" s="35" t="s">
        <v>50</v>
      </c>
      <c r="E109" s="36" t="s">
        <v>248</v>
      </c>
    </row>
    <row r="110" spans="1:5" ht="12.75">
      <c r="A110" s="39" t="s">
        <v>52</v>
      </c>
      <c r="E110" s="38" t="s">
        <v>358</v>
      </c>
    </row>
    <row r="111" spans="1:16" ht="12.75">
      <c r="A111" s="25" t="s">
        <v>45</v>
      </c>
      <c s="29" t="s">
        <v>221</v>
      </c>
      <c s="29" t="s">
        <v>251</v>
      </c>
      <c s="25" t="s">
        <v>47</v>
      </c>
      <c s="30" t="s">
        <v>252</v>
      </c>
      <c s="31" t="s">
        <v>49</v>
      </c>
      <c s="32">
        <v>9450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253</v>
      </c>
    </row>
    <row r="113" spans="1:5" ht="12.75">
      <c r="A113" s="39" t="s">
        <v>52</v>
      </c>
      <c r="E113" s="38" t="s">
        <v>358</v>
      </c>
    </row>
    <row r="114" spans="1:16" ht="12.75">
      <c r="A114" s="25" t="s">
        <v>45</v>
      </c>
      <c s="29" t="s">
        <v>225</v>
      </c>
      <c s="29" t="s">
        <v>255</v>
      </c>
      <c s="25" t="s">
        <v>47</v>
      </c>
      <c s="30" t="s">
        <v>256</v>
      </c>
      <c s="31" t="s">
        <v>49</v>
      </c>
      <c s="32">
        <v>68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257</v>
      </c>
    </row>
    <row r="116" spans="1:5" ht="12.75">
      <c r="A116" s="37" t="s">
        <v>52</v>
      </c>
      <c r="E116" s="38" t="s">
        <v>351</v>
      </c>
    </row>
    <row r="117" spans="1:18" ht="12.75" customHeight="1">
      <c r="A117" s="6" t="s">
        <v>43</v>
      </c>
      <c s="6"/>
      <c s="42" t="s">
        <v>100</v>
      </c>
      <c s="6"/>
      <c s="27" t="s">
        <v>258</v>
      </c>
      <c s="6"/>
      <c s="6"/>
      <c s="6"/>
      <c s="43">
        <f>0+Q117</f>
      </c>
      <c r="O117">
        <f>0+R117</f>
      </c>
      <c r="Q117">
        <f>0+I118</f>
      </c>
      <c>
        <f>0+O118</f>
      </c>
    </row>
    <row r="118" spans="1:16" ht="12.75">
      <c r="A118" s="25" t="s">
        <v>45</v>
      </c>
      <c s="29" t="s">
        <v>230</v>
      </c>
      <c s="29" t="s">
        <v>264</v>
      </c>
      <c s="25" t="s">
        <v>47</v>
      </c>
      <c s="30" t="s">
        <v>265</v>
      </c>
      <c s="31" t="s">
        <v>56</v>
      </c>
      <c s="32">
        <v>3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12.75">
      <c r="A119" s="35" t="s">
        <v>50</v>
      </c>
      <c r="E119" s="36" t="s">
        <v>266</v>
      </c>
    </row>
    <row r="120" spans="1:5" ht="12.75">
      <c r="A120" s="37" t="s">
        <v>52</v>
      </c>
      <c r="E120" s="38" t="s">
        <v>359</v>
      </c>
    </row>
    <row r="121" spans="1:18" ht="12.75" customHeight="1">
      <c r="A121" s="6" t="s">
        <v>43</v>
      </c>
      <c s="6"/>
      <c s="42" t="s">
        <v>40</v>
      </c>
      <c s="6"/>
      <c s="27" t="s">
        <v>282</v>
      </c>
      <c s="6"/>
      <c s="6"/>
      <c s="6"/>
      <c s="43">
        <f>0+Q121</f>
      </c>
      <c r="O121">
        <f>0+R121</f>
      </c>
      <c r="Q121">
        <f>0+I122+I125+I128+I131</f>
      </c>
      <c>
        <f>0+O122+O125+O128+O131</f>
      </c>
    </row>
    <row r="122" spans="1:16" ht="25.5">
      <c r="A122" s="25" t="s">
        <v>45</v>
      </c>
      <c s="29" t="s">
        <v>235</v>
      </c>
      <c s="29" t="s">
        <v>284</v>
      </c>
      <c s="25" t="s">
        <v>47</v>
      </c>
      <c s="30" t="s">
        <v>285</v>
      </c>
      <c s="31" t="s">
        <v>158</v>
      </c>
      <c s="32">
        <v>753</v>
      </c>
      <c s="33">
        <v>0</v>
      </c>
      <c s="34">
        <f>ROUND(ROUND(H122,2)*ROUND(G122,3),2)</f>
      </c>
      <c r="O122">
        <f>(I122*21)/100</f>
      </c>
      <c t="s">
        <v>23</v>
      </c>
    </row>
    <row r="123" spans="1:5" ht="12.75">
      <c r="A123" s="35" t="s">
        <v>50</v>
      </c>
      <c r="E123" s="36" t="s">
        <v>286</v>
      </c>
    </row>
    <row r="124" spans="1:5" ht="12.75">
      <c r="A124" s="39" t="s">
        <v>52</v>
      </c>
      <c r="E124" s="38" t="s">
        <v>360</v>
      </c>
    </row>
    <row r="125" spans="1:16" ht="12.75">
      <c r="A125" s="25" t="s">
        <v>45</v>
      </c>
      <c s="29" t="s">
        <v>240</v>
      </c>
      <c s="29" t="s">
        <v>294</v>
      </c>
      <c s="25" t="s">
        <v>47</v>
      </c>
      <c s="30" t="s">
        <v>295</v>
      </c>
      <c s="31" t="s">
        <v>158</v>
      </c>
      <c s="32">
        <v>61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47</v>
      </c>
    </row>
    <row r="127" spans="1:5" ht="51">
      <c r="A127" s="39" t="s">
        <v>52</v>
      </c>
      <c r="E127" s="38" t="s">
        <v>361</v>
      </c>
    </row>
    <row r="128" spans="1:16" ht="12.75">
      <c r="A128" s="25" t="s">
        <v>45</v>
      </c>
      <c s="29" t="s">
        <v>245</v>
      </c>
      <c s="29" t="s">
        <v>362</v>
      </c>
      <c s="25" t="s">
        <v>47</v>
      </c>
      <c s="30" t="s">
        <v>363</v>
      </c>
      <c s="31" t="s">
        <v>158</v>
      </c>
      <c s="32">
        <v>58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02">
      <c r="A129" s="35" t="s">
        <v>50</v>
      </c>
      <c r="E129" s="36" t="s">
        <v>364</v>
      </c>
    </row>
    <row r="130" spans="1:5" ht="38.25">
      <c r="A130" s="39" t="s">
        <v>52</v>
      </c>
      <c r="E130" s="38" t="s">
        <v>365</v>
      </c>
    </row>
    <row r="131" spans="1:16" ht="12.75">
      <c r="A131" s="25" t="s">
        <v>45</v>
      </c>
      <c s="29" t="s">
        <v>250</v>
      </c>
      <c s="29" t="s">
        <v>298</v>
      </c>
      <c s="25" t="s">
        <v>47</v>
      </c>
      <c s="30" t="s">
        <v>299</v>
      </c>
      <c s="31" t="s">
        <v>158</v>
      </c>
      <c s="32">
        <v>460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300</v>
      </c>
    </row>
    <row r="133" spans="1:5" ht="12.75">
      <c r="A133" s="37" t="s">
        <v>52</v>
      </c>
      <c r="E133" s="38" t="s">
        <v>366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1475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1475</v>
      </c>
      <c s="6"/>
      <c s="18" t="s">
        <v>1476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1477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1478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1478</v>
      </c>
      <c s="6"/>
      <c s="18" t="s">
        <v>1479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1480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1481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1481</v>
      </c>
      <c s="6"/>
      <c s="18" t="s">
        <v>1482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1483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1484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1484</v>
      </c>
      <c s="6"/>
      <c s="18" t="s">
        <v>1485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1486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1487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1487</v>
      </c>
      <c s="6"/>
      <c s="18" t="s">
        <v>1488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38.25">
      <c r="A10" s="35" t="s">
        <v>50</v>
      </c>
      <c r="E10" s="36" t="s">
        <v>1489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1490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1490</v>
      </c>
      <c s="6"/>
      <c s="18" t="s">
        <v>1491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44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1492</v>
      </c>
      <c s="25" t="s">
        <v>47</v>
      </c>
      <c s="30" t="s">
        <v>1493</v>
      </c>
      <c s="31" t="s">
        <v>56</v>
      </c>
      <c s="32">
        <v>13600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1494</v>
      </c>
    </row>
    <row r="11" spans="1:5" ht="127.5">
      <c r="A11" s="39" t="s">
        <v>52</v>
      </c>
      <c r="E11" s="38" t="s">
        <v>1495</v>
      </c>
    </row>
    <row r="12" spans="1:16" ht="25.5">
      <c r="A12" s="25" t="s">
        <v>45</v>
      </c>
      <c s="29" t="s">
        <v>23</v>
      </c>
      <c s="29" t="s">
        <v>1496</v>
      </c>
      <c s="25" t="s">
        <v>47</v>
      </c>
      <c s="30" t="s">
        <v>1497</v>
      </c>
      <c s="31" t="s">
        <v>56</v>
      </c>
      <c s="32">
        <v>151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1498</v>
      </c>
    </row>
    <row r="14" spans="1:5" ht="153">
      <c r="A14" s="39" t="s">
        <v>52</v>
      </c>
      <c r="E14" s="38" t="s">
        <v>1499</v>
      </c>
    </row>
    <row r="15" spans="1:16" ht="12.75">
      <c r="A15" s="25" t="s">
        <v>45</v>
      </c>
      <c s="29" t="s">
        <v>22</v>
      </c>
      <c s="29" t="s">
        <v>1500</v>
      </c>
      <c s="25" t="s">
        <v>47</v>
      </c>
      <c s="30" t="s">
        <v>1501</v>
      </c>
      <c s="31" t="s">
        <v>56</v>
      </c>
      <c s="32">
        <v>30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1502</v>
      </c>
    </row>
    <row r="17" spans="1:5" ht="12.75">
      <c r="A17" s="37" t="s">
        <v>52</v>
      </c>
      <c r="E17" s="38" t="s">
        <v>1503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1504</v>
      </c>
      <c s="40">
        <f>0+I8+I18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1504</v>
      </c>
      <c s="6"/>
      <c s="18" t="s">
        <v>1505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0+I9+I12+I15</f>
      </c>
      <c>
        <f>0+O9+O12+O15</f>
      </c>
    </row>
    <row r="9" spans="1:16" ht="12.75">
      <c r="A9" s="25" t="s">
        <v>45</v>
      </c>
      <c s="29" t="s">
        <v>29</v>
      </c>
      <c s="29" t="s">
        <v>72</v>
      </c>
      <c s="25" t="s">
        <v>168</v>
      </c>
      <c s="30" t="s">
        <v>73</v>
      </c>
      <c s="31" t="s">
        <v>74</v>
      </c>
      <c s="32">
        <v>1473.472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1506</v>
      </c>
    </row>
    <row r="11" spans="1:5" ht="12.75">
      <c r="A11" s="39" t="s">
        <v>52</v>
      </c>
      <c r="E11" s="38" t="s">
        <v>1507</v>
      </c>
    </row>
    <row r="12" spans="1:16" ht="12.75">
      <c r="A12" s="25" t="s">
        <v>45</v>
      </c>
      <c s="29" t="s">
        <v>23</v>
      </c>
      <c s="29" t="s">
        <v>72</v>
      </c>
      <c s="25" t="s">
        <v>173</v>
      </c>
      <c s="30" t="s">
        <v>73</v>
      </c>
      <c s="31" t="s">
        <v>74</v>
      </c>
      <c s="32">
        <v>1450.803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12.75">
      <c r="A13" s="35" t="s">
        <v>50</v>
      </c>
      <c r="E13" s="36" t="s">
        <v>1508</v>
      </c>
    </row>
    <row r="14" spans="1:5" ht="12.75">
      <c r="A14" s="39" t="s">
        <v>52</v>
      </c>
      <c r="E14" s="38" t="s">
        <v>1509</v>
      </c>
    </row>
    <row r="15" spans="1:16" ht="12.75">
      <c r="A15" s="25" t="s">
        <v>45</v>
      </c>
      <c s="29" t="s">
        <v>22</v>
      </c>
      <c s="29" t="s">
        <v>72</v>
      </c>
      <c s="25" t="s">
        <v>403</v>
      </c>
      <c s="30" t="s">
        <v>73</v>
      </c>
      <c s="31" t="s">
        <v>74</v>
      </c>
      <c s="32">
        <v>2163.84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75</v>
      </c>
    </row>
    <row r="17" spans="1:5" ht="12.75">
      <c r="A17" s="37" t="s">
        <v>52</v>
      </c>
      <c r="E17" s="38" t="s">
        <v>1510</v>
      </c>
    </row>
    <row r="18" spans="1:18" ht="12.75" customHeight="1">
      <c r="A18" s="6" t="s">
        <v>43</v>
      </c>
      <c s="6"/>
      <c s="42" t="s">
        <v>29</v>
      </c>
      <c s="6"/>
      <c s="27" t="s">
        <v>44</v>
      </c>
      <c s="6"/>
      <c s="6"/>
      <c s="6"/>
      <c s="43">
        <f>0+Q18</f>
      </c>
      <c r="O18">
        <f>0+R18</f>
      </c>
      <c r="Q18">
        <f>0+I19+I22+I25+I28+I31+I34</f>
      </c>
      <c>
        <f>0+O19+O22+O25+O28+O31+O34</f>
      </c>
    </row>
    <row r="19" spans="1:16" ht="25.5">
      <c r="A19" s="25" t="s">
        <v>45</v>
      </c>
      <c s="29" t="s">
        <v>33</v>
      </c>
      <c s="29" t="s">
        <v>1511</v>
      </c>
      <c s="25" t="s">
        <v>47</v>
      </c>
      <c s="30" t="s">
        <v>1512</v>
      </c>
      <c s="31" t="s">
        <v>79</v>
      </c>
      <c s="32">
        <v>566.72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38.25">
      <c r="A20" s="35" t="s">
        <v>50</v>
      </c>
      <c r="E20" s="36" t="s">
        <v>1513</v>
      </c>
    </row>
    <row r="21" spans="1:5" ht="25.5">
      <c r="A21" s="39" t="s">
        <v>52</v>
      </c>
      <c r="E21" s="38" t="s">
        <v>1514</v>
      </c>
    </row>
    <row r="22" spans="1:16" ht="25.5">
      <c r="A22" s="25" t="s">
        <v>45</v>
      </c>
      <c s="29" t="s">
        <v>35</v>
      </c>
      <c s="29" t="s">
        <v>1023</v>
      </c>
      <c s="25" t="s">
        <v>47</v>
      </c>
      <c s="30" t="s">
        <v>1024</v>
      </c>
      <c s="31" t="s">
        <v>79</v>
      </c>
      <c s="32">
        <v>1030.4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25.5">
      <c r="A23" s="35" t="s">
        <v>50</v>
      </c>
      <c r="E23" s="36" t="s">
        <v>1515</v>
      </c>
    </row>
    <row r="24" spans="1:5" ht="25.5">
      <c r="A24" s="39" t="s">
        <v>52</v>
      </c>
      <c r="E24" s="38" t="s">
        <v>1516</v>
      </c>
    </row>
    <row r="25" spans="1:16" ht="12.75">
      <c r="A25" s="25" t="s">
        <v>45</v>
      </c>
      <c s="29" t="s">
        <v>37</v>
      </c>
      <c s="29" t="s">
        <v>1517</v>
      </c>
      <c s="25" t="s">
        <v>47</v>
      </c>
      <c s="30" t="s">
        <v>1518</v>
      </c>
      <c s="31" t="s">
        <v>79</v>
      </c>
      <c s="32">
        <v>669.76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25.5">
      <c r="A26" s="35" t="s">
        <v>50</v>
      </c>
      <c r="E26" s="36" t="s">
        <v>1515</v>
      </c>
    </row>
    <row r="27" spans="1:5" ht="25.5">
      <c r="A27" s="39" t="s">
        <v>52</v>
      </c>
      <c r="E27" s="38" t="s">
        <v>1519</v>
      </c>
    </row>
    <row r="28" spans="1:16" ht="12.75">
      <c r="A28" s="25" t="s">
        <v>45</v>
      </c>
      <c s="29" t="s">
        <v>96</v>
      </c>
      <c s="29" t="s">
        <v>136</v>
      </c>
      <c s="25" t="s">
        <v>47</v>
      </c>
      <c s="30" t="s">
        <v>137</v>
      </c>
      <c s="31" t="s">
        <v>49</v>
      </c>
      <c s="32">
        <v>5152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12.75">
      <c r="A29" s="35" t="s">
        <v>50</v>
      </c>
      <c r="E29" s="36" t="s">
        <v>383</v>
      </c>
    </row>
    <row r="30" spans="1:5" ht="12.75">
      <c r="A30" s="39" t="s">
        <v>52</v>
      </c>
      <c r="E30" s="38" t="s">
        <v>1520</v>
      </c>
    </row>
    <row r="31" spans="1:16" ht="12.75">
      <c r="A31" s="25" t="s">
        <v>45</v>
      </c>
      <c s="29" t="s">
        <v>100</v>
      </c>
      <c s="29" t="s">
        <v>1521</v>
      </c>
      <c s="25" t="s">
        <v>47</v>
      </c>
      <c s="30" t="s">
        <v>1522</v>
      </c>
      <c s="31" t="s">
        <v>49</v>
      </c>
      <c s="32">
        <v>5152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1523</v>
      </c>
    </row>
    <row r="33" spans="1:5" ht="89.25">
      <c r="A33" s="39" t="s">
        <v>52</v>
      </c>
      <c r="E33" s="38" t="s">
        <v>1524</v>
      </c>
    </row>
    <row r="34" spans="1:16" ht="12.75">
      <c r="A34" s="25" t="s">
        <v>45</v>
      </c>
      <c s="29" t="s">
        <v>40</v>
      </c>
      <c s="29" t="s">
        <v>145</v>
      </c>
      <c s="25" t="s">
        <v>47</v>
      </c>
      <c s="30" t="s">
        <v>146</v>
      </c>
      <c s="31" t="s">
        <v>49</v>
      </c>
      <c s="32">
        <v>5152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51">
      <c r="A35" s="35" t="s">
        <v>50</v>
      </c>
      <c r="E35" s="36" t="s">
        <v>147</v>
      </c>
    </row>
    <row r="36" spans="1:5" ht="12.75">
      <c r="A36" s="37" t="s">
        <v>52</v>
      </c>
      <c r="E36" s="38" t="s">
        <v>1520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1525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1525</v>
      </c>
      <c s="6"/>
      <c s="18" t="s">
        <v>1526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1527</v>
      </c>
      <c s="25" t="s">
        <v>47</v>
      </c>
      <c s="30" t="s">
        <v>1528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02">
      <c r="A10" s="35" t="s">
        <v>50</v>
      </c>
      <c r="E10" s="36" t="s">
        <v>1529</v>
      </c>
    </row>
    <row r="11" spans="1:5" ht="12.75">
      <c r="A11" s="37" t="s">
        <v>52</v>
      </c>
      <c r="E11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1530</v>
      </c>
      <c s="40">
        <f>0+I8+I15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1530</v>
      </c>
      <c s="6"/>
      <c s="18" t="s">
        <v>1531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16032.24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1532</v>
      </c>
    </row>
    <row r="11" spans="1:5" ht="12.75">
      <c r="A11" s="39" t="s">
        <v>52</v>
      </c>
      <c r="E11" s="38" t="s">
        <v>1533</v>
      </c>
    </row>
    <row r="12" spans="1:16" ht="12.75">
      <c r="A12" s="25" t="s">
        <v>45</v>
      </c>
      <c s="29" t="s">
        <v>23</v>
      </c>
      <c s="29" t="s">
        <v>1527</v>
      </c>
      <c s="25" t="s">
        <v>47</v>
      </c>
      <c s="30" t="s">
        <v>1534</v>
      </c>
      <c s="31" t="s">
        <v>1060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89.25">
      <c r="A13" s="35" t="s">
        <v>50</v>
      </c>
      <c r="E13" s="36" t="s">
        <v>1535</v>
      </c>
    </row>
    <row r="14" spans="1:5" ht="12.75">
      <c r="A14" s="37" t="s">
        <v>52</v>
      </c>
      <c r="E14" s="38" t="s">
        <v>47</v>
      </c>
    </row>
    <row r="15" spans="1:18" ht="12.75" customHeight="1">
      <c r="A15" s="6" t="s">
        <v>43</v>
      </c>
      <c s="6"/>
      <c s="42" t="s">
        <v>29</v>
      </c>
      <c s="6"/>
      <c s="27" t="s">
        <v>44</v>
      </c>
      <c s="6"/>
      <c s="6"/>
      <c s="6"/>
      <c s="43">
        <f>0+Q15</f>
      </c>
      <c r="O15">
        <f>0+R15</f>
      </c>
      <c r="Q15">
        <f>0+I16+I19+I22</f>
      </c>
      <c>
        <f>0+O16+O19+O22</f>
      </c>
    </row>
    <row r="16" spans="1:16" ht="12.75">
      <c r="A16" s="25" t="s">
        <v>45</v>
      </c>
      <c s="29" t="s">
        <v>22</v>
      </c>
      <c s="29" t="s">
        <v>1536</v>
      </c>
      <c s="25" t="s">
        <v>168</v>
      </c>
      <c s="30" t="s">
        <v>1537</v>
      </c>
      <c s="31" t="s">
        <v>79</v>
      </c>
      <c s="32">
        <v>8906.8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1538</v>
      </c>
    </row>
    <row r="18" spans="1:5" ht="25.5">
      <c r="A18" s="39" t="s">
        <v>52</v>
      </c>
      <c r="E18" s="38" t="s">
        <v>1539</v>
      </c>
    </row>
    <row r="19" spans="1:16" ht="12.75">
      <c r="A19" s="25" t="s">
        <v>45</v>
      </c>
      <c s="29" t="s">
        <v>33</v>
      </c>
      <c s="29" t="s">
        <v>1536</v>
      </c>
      <c s="25" t="s">
        <v>173</v>
      </c>
      <c s="30" t="s">
        <v>1537</v>
      </c>
      <c s="31" t="s">
        <v>79</v>
      </c>
      <c s="32">
        <v>118.64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1540</v>
      </c>
    </row>
    <row r="21" spans="1:5" ht="25.5">
      <c r="A21" s="39" t="s">
        <v>52</v>
      </c>
      <c r="E21" s="38" t="s">
        <v>1541</v>
      </c>
    </row>
    <row r="22" spans="1:16" ht="12.75">
      <c r="A22" s="25" t="s">
        <v>45</v>
      </c>
      <c s="29" t="s">
        <v>35</v>
      </c>
      <c s="29" t="s">
        <v>1542</v>
      </c>
      <c s="25" t="s">
        <v>47</v>
      </c>
      <c s="30" t="s">
        <v>1543</v>
      </c>
      <c s="31" t="s">
        <v>79</v>
      </c>
      <c s="32">
        <v>8906.8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25.5">
      <c r="A23" s="35" t="s">
        <v>50</v>
      </c>
      <c r="E23" s="36" t="s">
        <v>1515</v>
      </c>
    </row>
    <row r="24" spans="1:5" ht="25.5">
      <c r="A24" s="37" t="s">
        <v>52</v>
      </c>
      <c r="E24" s="38" t="s">
        <v>1544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1545</v>
      </c>
      <c s="40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1545</v>
      </c>
      <c s="6"/>
      <c s="18" t="s">
        <v>1546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0+I9+I12+I15+I18+I21+I24+I27+I30+I33+I36+I39+I42+I45+I48+I51+I54+I57+I60+I63</f>
      </c>
      <c>
        <f>0+O9+O12+O15+O18+O21+O24+O27+O30+O33+O36+O39+O42+O45+O48+O51+O54+O57+O60+O63</f>
      </c>
    </row>
    <row r="9" spans="1:16" ht="12.75">
      <c r="A9" s="25" t="s">
        <v>45</v>
      </c>
      <c s="29" t="s">
        <v>29</v>
      </c>
      <c s="29" t="s">
        <v>1547</v>
      </c>
      <c s="25" t="s">
        <v>47</v>
      </c>
      <c s="30" t="s">
        <v>1548</v>
      </c>
      <c s="31" t="s">
        <v>1060</v>
      </c>
      <c s="32">
        <v>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25.5">
      <c r="A10" s="35" t="s">
        <v>50</v>
      </c>
      <c r="E10" s="36" t="s">
        <v>1549</v>
      </c>
    </row>
    <row r="11" spans="1:5" ht="12.75">
      <c r="A11" s="39" t="s">
        <v>52</v>
      </c>
      <c r="E11" s="38" t="s">
        <v>47</v>
      </c>
    </row>
    <row r="12" spans="1:16" ht="12.75">
      <c r="A12" s="25" t="s">
        <v>45</v>
      </c>
      <c s="29" t="s">
        <v>23</v>
      </c>
      <c s="29" t="s">
        <v>1057</v>
      </c>
      <c s="25" t="s">
        <v>47</v>
      </c>
      <c s="30" t="s">
        <v>1059</v>
      </c>
      <c s="31" t="s">
        <v>1060</v>
      </c>
      <c s="32">
        <v>1</v>
      </c>
      <c s="33">
        <v>0</v>
      </c>
      <c s="34">
        <f>ROUND(ROUND(H12,2)*ROUND(G12,3),2)</f>
      </c>
      <c r="O12">
        <f>(I12*21)/100</f>
      </c>
      <c t="s">
        <v>23</v>
      </c>
    </row>
    <row r="13" spans="1:5" ht="25.5">
      <c r="A13" s="35" t="s">
        <v>50</v>
      </c>
      <c r="E13" s="36" t="s">
        <v>1550</v>
      </c>
    </row>
    <row r="14" spans="1:5" ht="12.75">
      <c r="A14" s="39" t="s">
        <v>52</v>
      </c>
      <c r="E14" s="38" t="s">
        <v>47</v>
      </c>
    </row>
    <row r="15" spans="1:16" ht="12.75">
      <c r="A15" s="25" t="s">
        <v>45</v>
      </c>
      <c s="29" t="s">
        <v>22</v>
      </c>
      <c s="29" t="s">
        <v>1451</v>
      </c>
      <c s="25" t="s">
        <v>47</v>
      </c>
      <c s="30" t="s">
        <v>1452</v>
      </c>
      <c s="31" t="s">
        <v>1060</v>
      </c>
      <c s="32">
        <v>1</v>
      </c>
      <c s="33">
        <v>0</v>
      </c>
      <c s="34">
        <f>ROUND(ROUND(H15,2)*ROUND(G15,3),2)</f>
      </c>
      <c r="O15">
        <f>(I15*21)/100</f>
      </c>
      <c t="s">
        <v>23</v>
      </c>
    </row>
    <row r="16" spans="1:5" ht="12.75">
      <c r="A16" s="35" t="s">
        <v>50</v>
      </c>
      <c r="E16" s="36" t="s">
        <v>1551</v>
      </c>
    </row>
    <row r="17" spans="1:5" ht="12.75">
      <c r="A17" s="39" t="s">
        <v>52</v>
      </c>
      <c r="E17" s="38" t="s">
        <v>47</v>
      </c>
    </row>
    <row r="18" spans="1:16" ht="12.75">
      <c r="A18" s="25" t="s">
        <v>45</v>
      </c>
      <c s="29" t="s">
        <v>33</v>
      </c>
      <c s="29" t="s">
        <v>1552</v>
      </c>
      <c s="25" t="s">
        <v>47</v>
      </c>
      <c s="30" t="s">
        <v>1553</v>
      </c>
      <c s="31" t="s">
        <v>1060</v>
      </c>
      <c s="32">
        <v>1</v>
      </c>
      <c s="33">
        <v>0</v>
      </c>
      <c s="34">
        <f>ROUND(ROUND(H18,2)*ROUND(G18,3),2)</f>
      </c>
      <c r="O18">
        <f>(I18*21)/100</f>
      </c>
      <c t="s">
        <v>23</v>
      </c>
    </row>
    <row r="19" spans="1:5" ht="89.25">
      <c r="A19" s="35" t="s">
        <v>50</v>
      </c>
      <c r="E19" s="36" t="s">
        <v>1554</v>
      </c>
    </row>
    <row r="20" spans="1:5" ht="12.75">
      <c r="A20" s="39" t="s">
        <v>52</v>
      </c>
      <c r="E20" s="38" t="s">
        <v>47</v>
      </c>
    </row>
    <row r="21" spans="1:16" ht="12.75">
      <c r="A21" s="25" t="s">
        <v>45</v>
      </c>
      <c s="29" t="s">
        <v>35</v>
      </c>
      <c s="29" t="s">
        <v>1555</v>
      </c>
      <c s="25" t="s">
        <v>47</v>
      </c>
      <c s="30" t="s">
        <v>1556</v>
      </c>
      <c s="31" t="s">
        <v>1060</v>
      </c>
      <c s="32">
        <v>1</v>
      </c>
      <c s="33">
        <v>0</v>
      </c>
      <c s="34">
        <f>ROUND(ROUND(H21,2)*ROUND(G21,3),2)</f>
      </c>
      <c r="O21">
        <f>(I21*21)/100</f>
      </c>
      <c t="s">
        <v>23</v>
      </c>
    </row>
    <row r="22" spans="1:5" ht="12.75">
      <c r="A22" s="35" t="s">
        <v>50</v>
      </c>
      <c r="E22" s="36" t="s">
        <v>1557</v>
      </c>
    </row>
    <row r="23" spans="1:5" ht="12.75">
      <c r="A23" s="39" t="s">
        <v>52</v>
      </c>
      <c r="E23" s="38" t="s">
        <v>47</v>
      </c>
    </row>
    <row r="24" spans="1:16" ht="12.75">
      <c r="A24" s="25" t="s">
        <v>45</v>
      </c>
      <c s="29" t="s">
        <v>37</v>
      </c>
      <c s="29" t="s">
        <v>1558</v>
      </c>
      <c s="25" t="s">
        <v>47</v>
      </c>
      <c s="30" t="s">
        <v>1559</v>
      </c>
      <c s="31" t="s">
        <v>1060</v>
      </c>
      <c s="32">
        <v>1</v>
      </c>
      <c s="33">
        <v>0</v>
      </c>
      <c s="34">
        <f>ROUND(ROUND(H24,2)*ROUND(G24,3),2)</f>
      </c>
      <c r="O24">
        <f>(I24*21)/100</f>
      </c>
      <c t="s">
        <v>23</v>
      </c>
    </row>
    <row r="25" spans="1:5" ht="12.75">
      <c r="A25" s="35" t="s">
        <v>50</v>
      </c>
      <c r="E25" s="36" t="s">
        <v>1560</v>
      </c>
    </row>
    <row r="26" spans="1:5" ht="12.75">
      <c r="A26" s="39" t="s">
        <v>52</v>
      </c>
      <c r="E26" s="38" t="s">
        <v>47</v>
      </c>
    </row>
    <row r="27" spans="1:16" ht="12.75">
      <c r="A27" s="25" t="s">
        <v>45</v>
      </c>
      <c s="29" t="s">
        <v>96</v>
      </c>
      <c s="29" t="s">
        <v>1561</v>
      </c>
      <c s="25" t="s">
        <v>168</v>
      </c>
      <c s="30" t="s">
        <v>1562</v>
      </c>
      <c s="31" t="s">
        <v>1060</v>
      </c>
      <c s="32">
        <v>1</v>
      </c>
      <c s="33">
        <v>0</v>
      </c>
      <c s="34">
        <f>ROUND(ROUND(H27,2)*ROUND(G27,3),2)</f>
      </c>
      <c r="O27">
        <f>(I27*21)/100</f>
      </c>
      <c t="s">
        <v>23</v>
      </c>
    </row>
    <row r="28" spans="1:5" ht="12.75">
      <c r="A28" s="35" t="s">
        <v>50</v>
      </c>
      <c r="E28" s="36" t="s">
        <v>1563</v>
      </c>
    </row>
    <row r="29" spans="1:5" ht="12.75">
      <c r="A29" s="39" t="s">
        <v>52</v>
      </c>
      <c r="E29" s="38" t="s">
        <v>47</v>
      </c>
    </row>
    <row r="30" spans="1:16" ht="12.75">
      <c r="A30" s="25" t="s">
        <v>45</v>
      </c>
      <c s="29" t="s">
        <v>100</v>
      </c>
      <c s="29" t="s">
        <v>1561</v>
      </c>
      <c s="25" t="s">
        <v>173</v>
      </c>
      <c s="30" t="s">
        <v>1562</v>
      </c>
      <c s="31" t="s">
        <v>1060</v>
      </c>
      <c s="32">
        <v>1</v>
      </c>
      <c s="33">
        <v>0</v>
      </c>
      <c s="34">
        <f>ROUND(ROUND(H30,2)*ROUND(G30,3),2)</f>
      </c>
      <c r="O30">
        <f>(I30*21)/100</f>
      </c>
      <c t="s">
        <v>23</v>
      </c>
    </row>
    <row r="31" spans="1:5" ht="12.75">
      <c r="A31" s="35" t="s">
        <v>50</v>
      </c>
      <c r="E31" s="36" t="s">
        <v>1564</v>
      </c>
    </row>
    <row r="32" spans="1:5" ht="12.75">
      <c r="A32" s="39" t="s">
        <v>52</v>
      </c>
      <c r="E32" s="38" t="s">
        <v>47</v>
      </c>
    </row>
    <row r="33" spans="1:16" ht="12.75">
      <c r="A33" s="25" t="s">
        <v>45</v>
      </c>
      <c s="29" t="s">
        <v>40</v>
      </c>
      <c s="29" t="s">
        <v>1561</v>
      </c>
      <c s="25" t="s">
        <v>403</v>
      </c>
      <c s="30" t="s">
        <v>1562</v>
      </c>
      <c s="31" t="s">
        <v>1060</v>
      </c>
      <c s="32">
        <v>1</v>
      </c>
      <c s="33">
        <v>0</v>
      </c>
      <c s="34">
        <f>ROUND(ROUND(H33,2)*ROUND(G33,3),2)</f>
      </c>
      <c r="O33">
        <f>(I33*21)/100</f>
      </c>
      <c t="s">
        <v>23</v>
      </c>
    </row>
    <row r="34" spans="1:5" ht="12.75">
      <c r="A34" s="35" t="s">
        <v>50</v>
      </c>
      <c r="E34" s="36" t="s">
        <v>1565</v>
      </c>
    </row>
    <row r="35" spans="1:5" ht="12.75">
      <c r="A35" s="39" t="s">
        <v>52</v>
      </c>
      <c r="E35" s="38" t="s">
        <v>47</v>
      </c>
    </row>
    <row r="36" spans="1:16" ht="12.75">
      <c r="A36" s="25" t="s">
        <v>45</v>
      </c>
      <c s="29" t="s">
        <v>42</v>
      </c>
      <c s="29" t="s">
        <v>1566</v>
      </c>
      <c s="25" t="s">
        <v>47</v>
      </c>
      <c s="30" t="s">
        <v>1567</v>
      </c>
      <c s="31" t="s">
        <v>1060</v>
      </c>
      <c s="32">
        <v>1</v>
      </c>
      <c s="33">
        <v>0</v>
      </c>
      <c s="34">
        <f>ROUND(ROUND(H36,2)*ROUND(G36,3),2)</f>
      </c>
      <c r="O36">
        <f>(I36*21)/100</f>
      </c>
      <c t="s">
        <v>23</v>
      </c>
    </row>
    <row r="37" spans="1:5" ht="25.5">
      <c r="A37" s="35" t="s">
        <v>50</v>
      </c>
      <c r="E37" s="36" t="s">
        <v>1568</v>
      </c>
    </row>
    <row r="38" spans="1:5" ht="12.75">
      <c r="A38" s="39" t="s">
        <v>52</v>
      </c>
      <c r="E38" s="38" t="s">
        <v>47</v>
      </c>
    </row>
    <row r="39" spans="1:16" ht="12.75">
      <c r="A39" s="25" t="s">
        <v>45</v>
      </c>
      <c s="29" t="s">
        <v>113</v>
      </c>
      <c s="29" t="s">
        <v>1569</v>
      </c>
      <c s="25" t="s">
        <v>47</v>
      </c>
      <c s="30" t="s">
        <v>1570</v>
      </c>
      <c s="31" t="s">
        <v>1060</v>
      </c>
      <c s="32">
        <v>1</v>
      </c>
      <c s="33">
        <v>0</v>
      </c>
      <c s="34">
        <f>ROUND(ROUND(H39,2)*ROUND(G39,3),2)</f>
      </c>
      <c r="O39">
        <f>(I39*21)/100</f>
      </c>
      <c t="s">
        <v>23</v>
      </c>
    </row>
    <row r="40" spans="1:5" ht="38.25">
      <c r="A40" s="35" t="s">
        <v>50</v>
      </c>
      <c r="E40" s="36" t="s">
        <v>1571</v>
      </c>
    </row>
    <row r="41" spans="1:5" ht="12.75">
      <c r="A41" s="39" t="s">
        <v>52</v>
      </c>
      <c r="E41" s="38" t="s">
        <v>47</v>
      </c>
    </row>
    <row r="42" spans="1:16" ht="12.75">
      <c r="A42" s="25" t="s">
        <v>45</v>
      </c>
      <c s="29" t="s">
        <v>117</v>
      </c>
      <c s="29" t="s">
        <v>1572</v>
      </c>
      <c s="25" t="s">
        <v>168</v>
      </c>
      <c s="30" t="s">
        <v>1573</v>
      </c>
      <c s="31" t="s">
        <v>1060</v>
      </c>
      <c s="32">
        <v>1</v>
      </c>
      <c s="33">
        <v>0</v>
      </c>
      <c s="34">
        <f>ROUND(ROUND(H42,2)*ROUND(G42,3),2)</f>
      </c>
      <c r="O42">
        <f>(I42*21)/100</f>
      </c>
      <c t="s">
        <v>23</v>
      </c>
    </row>
    <row r="43" spans="1:5" ht="12.75">
      <c r="A43" s="35" t="s">
        <v>50</v>
      </c>
      <c r="E43" s="36" t="s">
        <v>1574</v>
      </c>
    </row>
    <row r="44" spans="1:5" ht="12.75">
      <c r="A44" s="39" t="s">
        <v>52</v>
      </c>
      <c r="E44" s="38" t="s">
        <v>47</v>
      </c>
    </row>
    <row r="45" spans="1:16" ht="12.75">
      <c r="A45" s="25" t="s">
        <v>45</v>
      </c>
      <c s="29" t="s">
        <v>122</v>
      </c>
      <c s="29" t="s">
        <v>1572</v>
      </c>
      <c s="25" t="s">
        <v>173</v>
      </c>
      <c s="30" t="s">
        <v>1573</v>
      </c>
      <c s="31" t="s">
        <v>1060</v>
      </c>
      <c s="32">
        <v>1</v>
      </c>
      <c s="33">
        <v>0</v>
      </c>
      <c s="34">
        <f>ROUND(ROUND(H45,2)*ROUND(G45,3),2)</f>
      </c>
      <c r="O45">
        <f>(I45*21)/100</f>
      </c>
      <c t="s">
        <v>23</v>
      </c>
    </row>
    <row r="46" spans="1:5" ht="12.75">
      <c r="A46" s="35" t="s">
        <v>50</v>
      </c>
      <c r="E46" s="36" t="s">
        <v>1575</v>
      </c>
    </row>
    <row r="47" spans="1:5" ht="12.75">
      <c r="A47" s="39" t="s">
        <v>52</v>
      </c>
      <c r="E47" s="38" t="s">
        <v>47</v>
      </c>
    </row>
    <row r="48" spans="1:16" ht="12.75">
      <c r="A48" s="25" t="s">
        <v>45</v>
      </c>
      <c s="29" t="s">
        <v>126</v>
      </c>
      <c s="29" t="s">
        <v>1576</v>
      </c>
      <c s="25" t="s">
        <v>47</v>
      </c>
      <c s="30" t="s">
        <v>1577</v>
      </c>
      <c s="31" t="s">
        <v>1060</v>
      </c>
      <c s="32">
        <v>1</v>
      </c>
      <c s="33">
        <v>0</v>
      </c>
      <c s="34">
        <f>ROUND(ROUND(H48,2)*ROUND(G48,3),2)</f>
      </c>
      <c r="O48">
        <f>(I48*21)/100</f>
      </c>
      <c t="s">
        <v>23</v>
      </c>
    </row>
    <row r="49" spans="1:5" ht="12.75">
      <c r="A49" s="35" t="s">
        <v>50</v>
      </c>
      <c r="E49" s="36" t="s">
        <v>1578</v>
      </c>
    </row>
    <row r="50" spans="1:5" ht="12.75">
      <c r="A50" s="39" t="s">
        <v>52</v>
      </c>
      <c r="E50" s="38" t="s">
        <v>47</v>
      </c>
    </row>
    <row r="51" spans="1:16" ht="12.75">
      <c r="A51" s="25" t="s">
        <v>45</v>
      </c>
      <c s="29" t="s">
        <v>131</v>
      </c>
      <c s="29" t="s">
        <v>1579</v>
      </c>
      <c s="25" t="s">
        <v>168</v>
      </c>
      <c s="30" t="s">
        <v>1580</v>
      </c>
      <c s="31" t="s">
        <v>1060</v>
      </c>
      <c s="32">
        <v>1</v>
      </c>
      <c s="33">
        <v>0</v>
      </c>
      <c s="34">
        <f>ROUND(ROUND(H51,2)*ROUND(G51,3),2)</f>
      </c>
      <c r="O51">
        <f>(I51*21)/100</f>
      </c>
      <c t="s">
        <v>23</v>
      </c>
    </row>
    <row r="52" spans="1:5" ht="25.5">
      <c r="A52" s="35" t="s">
        <v>50</v>
      </c>
      <c r="E52" s="36" t="s">
        <v>1581</v>
      </c>
    </row>
    <row r="53" spans="1:5" ht="12.75">
      <c r="A53" s="39" t="s">
        <v>52</v>
      </c>
      <c r="E53" s="38" t="s">
        <v>47</v>
      </c>
    </row>
    <row r="54" spans="1:16" ht="12.75">
      <c r="A54" s="25" t="s">
        <v>45</v>
      </c>
      <c s="29" t="s">
        <v>135</v>
      </c>
      <c s="29" t="s">
        <v>1579</v>
      </c>
      <c s="25" t="s">
        <v>173</v>
      </c>
      <c s="30" t="s">
        <v>1580</v>
      </c>
      <c s="31" t="s">
        <v>1060</v>
      </c>
      <c s="32">
        <v>1</v>
      </c>
      <c s="33">
        <v>0</v>
      </c>
      <c s="34">
        <f>ROUND(ROUND(H54,2)*ROUND(G54,3),2)</f>
      </c>
      <c r="O54">
        <f>(I54*21)/100</f>
      </c>
      <c t="s">
        <v>23</v>
      </c>
    </row>
    <row r="55" spans="1:5" ht="12.75">
      <c r="A55" s="35" t="s">
        <v>50</v>
      </c>
      <c r="E55" s="36" t="s">
        <v>1582</v>
      </c>
    </row>
    <row r="56" spans="1:5" ht="12.75">
      <c r="A56" s="39" t="s">
        <v>52</v>
      </c>
      <c r="E56" s="38" t="s">
        <v>47</v>
      </c>
    </row>
    <row r="57" spans="1:16" ht="12.75">
      <c r="A57" s="25" t="s">
        <v>45</v>
      </c>
      <c s="29" t="s">
        <v>139</v>
      </c>
      <c s="29" t="s">
        <v>1579</v>
      </c>
      <c s="25" t="s">
        <v>403</v>
      </c>
      <c s="30" t="s">
        <v>1580</v>
      </c>
      <c s="31" t="s">
        <v>1060</v>
      </c>
      <c s="32">
        <v>1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25.5">
      <c r="A58" s="35" t="s">
        <v>50</v>
      </c>
      <c r="E58" s="36" t="s">
        <v>1583</v>
      </c>
    </row>
    <row r="59" spans="1:5" ht="12.75">
      <c r="A59" s="39" t="s">
        <v>52</v>
      </c>
      <c r="E59" s="38" t="s">
        <v>47</v>
      </c>
    </row>
    <row r="60" spans="1:16" ht="12.75">
      <c r="A60" s="25" t="s">
        <v>45</v>
      </c>
      <c s="29" t="s">
        <v>144</v>
      </c>
      <c s="29" t="s">
        <v>1584</v>
      </c>
      <c s="25" t="s">
        <v>47</v>
      </c>
      <c s="30" t="s">
        <v>1585</v>
      </c>
      <c s="31" t="s">
        <v>1060</v>
      </c>
      <c s="32">
        <v>1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12.75">
      <c r="A61" s="35" t="s">
        <v>50</v>
      </c>
      <c r="E61" s="36" t="s">
        <v>1586</v>
      </c>
    </row>
    <row r="62" spans="1:5" ht="12.75">
      <c r="A62" s="39" t="s">
        <v>52</v>
      </c>
      <c r="E62" s="38" t="s">
        <v>47</v>
      </c>
    </row>
    <row r="63" spans="1:16" ht="12.75">
      <c r="A63" s="25" t="s">
        <v>45</v>
      </c>
      <c s="29" t="s">
        <v>150</v>
      </c>
      <c s="29" t="s">
        <v>1587</v>
      </c>
      <c s="25" t="s">
        <v>47</v>
      </c>
      <c s="30" t="s">
        <v>1150</v>
      </c>
      <c s="31" t="s">
        <v>1060</v>
      </c>
      <c s="32">
        <v>1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1588</v>
      </c>
    </row>
    <row r="65" spans="1:5" ht="12.75">
      <c r="A65" s="37" t="s">
        <v>52</v>
      </c>
      <c r="E65" s="38" t="s">
        <v>47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0+O8+O12+O61+O98+O126+O130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367</v>
      </c>
      <c s="40">
        <f>0+I8+I12+I61+I98+I126+I130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367</v>
      </c>
      <c s="6"/>
      <c s="18" t="s">
        <v>368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10185.75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369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0+I13+I16+I19+I22+I25+I28+I31+I34+I37+I40+I43+I46+I49+I52+I55+I58</f>
      </c>
      <c>
        <f>0+O13+O16+O19+O22+O25+O28+O31+O34+O37+O40+O43+O46+O49+O52+O55+O58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28.93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12.75">
      <c r="A15" s="39" t="s">
        <v>52</v>
      </c>
      <c r="E15" s="38" t="s">
        <v>370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52.6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12.75">
      <c r="A18" s="39" t="s">
        <v>52</v>
      </c>
      <c r="E18" s="38" t="s">
        <v>371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34.19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12.75">
      <c r="A21" s="39" t="s">
        <v>52</v>
      </c>
      <c r="E21" s="38" t="s">
        <v>372</v>
      </c>
    </row>
    <row r="22" spans="1:16" ht="12.75">
      <c r="A22" s="25" t="s">
        <v>45</v>
      </c>
      <c s="29" t="s">
        <v>35</v>
      </c>
      <c s="29" t="s">
        <v>92</v>
      </c>
      <c s="25" t="s">
        <v>47</v>
      </c>
      <c s="30" t="s">
        <v>93</v>
      </c>
      <c s="31" t="s">
        <v>79</v>
      </c>
      <c s="32">
        <v>7432.5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89.25">
      <c r="A23" s="35" t="s">
        <v>50</v>
      </c>
      <c r="E23" s="36" t="s">
        <v>94</v>
      </c>
    </row>
    <row r="24" spans="1:5" ht="12.75">
      <c r="A24" s="39" t="s">
        <v>52</v>
      </c>
      <c r="E24" s="38" t="s">
        <v>373</v>
      </c>
    </row>
    <row r="25" spans="1:16" ht="12.75">
      <c r="A25" s="25" t="s">
        <v>45</v>
      </c>
      <c s="29" t="s">
        <v>37</v>
      </c>
      <c s="29" t="s">
        <v>97</v>
      </c>
      <c s="25" t="s">
        <v>47</v>
      </c>
      <c s="30" t="s">
        <v>98</v>
      </c>
      <c s="31" t="s">
        <v>79</v>
      </c>
      <c s="32">
        <v>7432.5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99</v>
      </c>
    </row>
    <row r="27" spans="1:5" ht="12.75">
      <c r="A27" s="39" t="s">
        <v>52</v>
      </c>
      <c r="E27" s="38" t="s">
        <v>373</v>
      </c>
    </row>
    <row r="28" spans="1:16" ht="12.75">
      <c r="A28" s="25" t="s">
        <v>45</v>
      </c>
      <c s="29" t="s">
        <v>96</v>
      </c>
      <c s="29" t="s">
        <v>101</v>
      </c>
      <c s="25" t="s">
        <v>47</v>
      </c>
      <c s="30" t="s">
        <v>102</v>
      </c>
      <c s="31" t="s">
        <v>79</v>
      </c>
      <c s="32">
        <v>31296.15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103</v>
      </c>
    </row>
    <row r="30" spans="1:5" ht="12.75">
      <c r="A30" s="39" t="s">
        <v>52</v>
      </c>
      <c r="E30" s="38" t="s">
        <v>374</v>
      </c>
    </row>
    <row r="31" spans="1:16" ht="12.75">
      <c r="A31" s="25" t="s">
        <v>45</v>
      </c>
      <c s="29" t="s">
        <v>100</v>
      </c>
      <c s="29" t="s">
        <v>105</v>
      </c>
      <c s="25" t="s">
        <v>47</v>
      </c>
      <c s="30" t="s">
        <v>106</v>
      </c>
      <c s="31" t="s">
        <v>79</v>
      </c>
      <c s="32">
        <v>5522.85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107</v>
      </c>
    </row>
    <row r="33" spans="1:5" ht="12.75">
      <c r="A33" s="39" t="s">
        <v>52</v>
      </c>
      <c r="E33" s="38" t="s">
        <v>375</v>
      </c>
    </row>
    <row r="34" spans="1:16" ht="12.75">
      <c r="A34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79</v>
      </c>
      <c s="32">
        <v>442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111</v>
      </c>
    </row>
    <row r="36" spans="1:5" ht="12.75">
      <c r="A36" s="39" t="s">
        <v>52</v>
      </c>
      <c r="E36" s="38" t="s">
        <v>376</v>
      </c>
    </row>
    <row r="37" spans="1:16" ht="12.75">
      <c r="A37" s="25" t="s">
        <v>45</v>
      </c>
      <c s="29" t="s">
        <v>42</v>
      </c>
      <c s="29" t="s">
        <v>114</v>
      </c>
      <c s="25" t="s">
        <v>47</v>
      </c>
      <c s="30" t="s">
        <v>115</v>
      </c>
      <c s="31" t="s">
        <v>79</v>
      </c>
      <c s="32">
        <v>115.72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63.75">
      <c r="A39" s="39" t="s">
        <v>52</v>
      </c>
      <c r="E39" s="38" t="s">
        <v>377</v>
      </c>
    </row>
    <row r="40" spans="1:16" ht="12.75">
      <c r="A40" s="25" t="s">
        <v>45</v>
      </c>
      <c s="29" t="s">
        <v>113</v>
      </c>
      <c s="29" t="s">
        <v>118</v>
      </c>
      <c s="25" t="s">
        <v>47</v>
      </c>
      <c s="30" t="s">
        <v>119</v>
      </c>
      <c s="31" t="s">
        <v>79</v>
      </c>
      <c s="32">
        <v>45391.3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76.5">
      <c r="A41" s="35" t="s">
        <v>50</v>
      </c>
      <c r="E41" s="36" t="s">
        <v>378</v>
      </c>
    </row>
    <row r="42" spans="1:5" ht="51">
      <c r="A42" s="39" t="s">
        <v>52</v>
      </c>
      <c r="E42" s="38" t="s">
        <v>379</v>
      </c>
    </row>
    <row r="43" spans="1:16" ht="12.75">
      <c r="A43" s="25" t="s">
        <v>45</v>
      </c>
      <c s="29" t="s">
        <v>117</v>
      </c>
      <c s="29" t="s">
        <v>123</v>
      </c>
      <c s="25" t="s">
        <v>47</v>
      </c>
      <c s="30" t="s">
        <v>124</v>
      </c>
      <c s="31" t="s">
        <v>79</v>
      </c>
      <c s="32">
        <v>5522.85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380</v>
      </c>
    </row>
    <row r="46" spans="1:16" ht="12.75">
      <c r="A46" s="25" t="s">
        <v>45</v>
      </c>
      <c s="29" t="s">
        <v>122</v>
      </c>
      <c s="29" t="s">
        <v>127</v>
      </c>
      <c s="25" t="s">
        <v>47</v>
      </c>
      <c s="30" t="s">
        <v>128</v>
      </c>
      <c s="31" t="s">
        <v>79</v>
      </c>
      <c s="32">
        <v>4246.7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129</v>
      </c>
    </row>
    <row r="48" spans="1:5" ht="51">
      <c r="A48" s="39" t="s">
        <v>52</v>
      </c>
      <c r="E48" s="38" t="s">
        <v>381</v>
      </c>
    </row>
    <row r="49" spans="1:16" ht="12.75">
      <c r="A49" s="25" t="s">
        <v>45</v>
      </c>
      <c s="29" t="s">
        <v>126</v>
      </c>
      <c s="29" t="s">
        <v>132</v>
      </c>
      <c s="25" t="s">
        <v>47</v>
      </c>
      <c s="30" t="s">
        <v>133</v>
      </c>
      <c s="31" t="s">
        <v>79</v>
      </c>
      <c s="32">
        <v>442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9" t="s">
        <v>52</v>
      </c>
      <c r="E51" s="38" t="s">
        <v>382</v>
      </c>
    </row>
    <row r="52" spans="1:16" ht="12.75">
      <c r="A52" s="25" t="s">
        <v>45</v>
      </c>
      <c s="29" t="s">
        <v>131</v>
      </c>
      <c s="29" t="s">
        <v>136</v>
      </c>
      <c s="25" t="s">
        <v>47</v>
      </c>
      <c s="30" t="s">
        <v>137</v>
      </c>
      <c s="31" t="s">
        <v>49</v>
      </c>
      <c s="32">
        <v>19313.333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383</v>
      </c>
    </row>
    <row r="54" spans="1:5" ht="25.5">
      <c r="A54" s="39" t="s">
        <v>52</v>
      </c>
      <c r="E54" s="38" t="s">
        <v>384</v>
      </c>
    </row>
    <row r="55" spans="1:16" ht="12.75">
      <c r="A55" s="25" t="s">
        <v>45</v>
      </c>
      <c s="29" t="s">
        <v>135</v>
      </c>
      <c s="29" t="s">
        <v>140</v>
      </c>
      <c s="25" t="s">
        <v>47</v>
      </c>
      <c s="30" t="s">
        <v>141</v>
      </c>
      <c s="31" t="s">
        <v>79</v>
      </c>
      <c s="32">
        <v>2897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25.5">
      <c r="A56" s="35" t="s">
        <v>50</v>
      </c>
      <c r="E56" s="36" t="s">
        <v>142</v>
      </c>
    </row>
    <row r="57" spans="1:5" ht="12.75">
      <c r="A57" s="39" t="s">
        <v>52</v>
      </c>
      <c r="E57" s="38" t="s">
        <v>385</v>
      </c>
    </row>
    <row r="58" spans="1:16" ht="12.75">
      <c r="A58" s="25" t="s">
        <v>45</v>
      </c>
      <c s="29" t="s">
        <v>139</v>
      </c>
      <c s="29" t="s">
        <v>145</v>
      </c>
      <c s="25" t="s">
        <v>47</v>
      </c>
      <c s="30" t="s">
        <v>146</v>
      </c>
      <c s="31" t="s">
        <v>49</v>
      </c>
      <c s="32">
        <v>19313.333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51">
      <c r="A59" s="35" t="s">
        <v>50</v>
      </c>
      <c r="E59" s="36" t="s">
        <v>147</v>
      </c>
    </row>
    <row r="60" spans="1:5" ht="12.75">
      <c r="A60" s="37" t="s">
        <v>52</v>
      </c>
      <c r="E60" s="38" t="s">
        <v>386</v>
      </c>
    </row>
    <row r="61" spans="1:18" ht="12.75" customHeight="1">
      <c r="A61" s="6" t="s">
        <v>43</v>
      </c>
      <c s="6"/>
      <c s="42" t="s">
        <v>23</v>
      </c>
      <c s="6"/>
      <c s="27" t="s">
        <v>149</v>
      </c>
      <c s="6"/>
      <c s="6"/>
      <c s="6"/>
      <c s="43">
        <f>0+Q61</f>
      </c>
      <c r="O61">
        <f>0+R61</f>
      </c>
      <c r="Q61">
        <f>0+I62+I65+I68+I71+I74+I77+I80+I83+I86+I89+I92+I95</f>
      </c>
      <c>
        <f>0+O62+O65+O68+O71+O74+O77+O80+O83+O86+O89+O92+O95</f>
      </c>
    </row>
    <row r="62" spans="1:16" ht="12.75">
      <c r="A62" s="25" t="s">
        <v>45</v>
      </c>
      <c s="29" t="s">
        <v>144</v>
      </c>
      <c s="29" t="s">
        <v>387</v>
      </c>
      <c s="25" t="s">
        <v>47</v>
      </c>
      <c s="30" t="s">
        <v>388</v>
      </c>
      <c s="31" t="s">
        <v>79</v>
      </c>
      <c s="32">
        <v>391.8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389</v>
      </c>
    </row>
    <row r="64" spans="1:5" ht="25.5">
      <c r="A64" s="39" t="s">
        <v>52</v>
      </c>
      <c r="E64" s="38" t="s">
        <v>390</v>
      </c>
    </row>
    <row r="65" spans="1:16" ht="12.75">
      <c r="A65" s="25" t="s">
        <v>45</v>
      </c>
      <c s="29" t="s">
        <v>150</v>
      </c>
      <c s="29" t="s">
        <v>391</v>
      </c>
      <c s="25" t="s">
        <v>47</v>
      </c>
      <c s="30" t="s">
        <v>392</v>
      </c>
      <c s="31" t="s">
        <v>79</v>
      </c>
      <c s="32">
        <v>1120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25.5">
      <c r="A66" s="35" t="s">
        <v>50</v>
      </c>
      <c r="E66" s="36" t="s">
        <v>393</v>
      </c>
    </row>
    <row r="67" spans="1:5" ht="25.5">
      <c r="A67" s="39" t="s">
        <v>52</v>
      </c>
      <c r="E67" s="38" t="s">
        <v>394</v>
      </c>
    </row>
    <row r="68" spans="1:16" ht="12.75">
      <c r="A68" s="25" t="s">
        <v>45</v>
      </c>
      <c s="29" t="s">
        <v>155</v>
      </c>
      <c s="29" t="s">
        <v>151</v>
      </c>
      <c s="25" t="s">
        <v>47</v>
      </c>
      <c s="30" t="s">
        <v>152</v>
      </c>
      <c s="31" t="s">
        <v>49</v>
      </c>
      <c s="32">
        <v>724.8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50</v>
      </c>
      <c r="E69" s="36" t="s">
        <v>153</v>
      </c>
    </row>
    <row r="70" spans="1:5" ht="12.75">
      <c r="A70" s="39" t="s">
        <v>52</v>
      </c>
      <c r="E70" s="38" t="s">
        <v>395</v>
      </c>
    </row>
    <row r="71" spans="1:16" ht="12.75">
      <c r="A71" s="25" t="s">
        <v>45</v>
      </c>
      <c s="29" t="s">
        <v>161</v>
      </c>
      <c s="29" t="s">
        <v>156</v>
      </c>
      <c s="25" t="s">
        <v>47</v>
      </c>
      <c s="30" t="s">
        <v>157</v>
      </c>
      <c s="31" t="s">
        <v>158</v>
      </c>
      <c s="32">
        <v>906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25.5">
      <c r="A72" s="35" t="s">
        <v>50</v>
      </c>
      <c r="E72" s="36" t="s">
        <v>159</v>
      </c>
    </row>
    <row r="73" spans="1:5" ht="12.75">
      <c r="A73" s="39" t="s">
        <v>52</v>
      </c>
      <c r="E73" s="38" t="s">
        <v>396</v>
      </c>
    </row>
    <row r="74" spans="1:16" ht="12.75">
      <c r="A74" s="25" t="s">
        <v>45</v>
      </c>
      <c s="29" t="s">
        <v>166</v>
      </c>
      <c s="29" t="s">
        <v>397</v>
      </c>
      <c s="25" t="s">
        <v>47</v>
      </c>
      <c s="30" t="s">
        <v>398</v>
      </c>
      <c s="31" t="s">
        <v>49</v>
      </c>
      <c s="32">
        <v>2240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9" t="s">
        <v>52</v>
      </c>
      <c r="E76" s="38" t="s">
        <v>399</v>
      </c>
    </row>
    <row r="77" spans="1:16" ht="12.75">
      <c r="A77" s="25" t="s">
        <v>45</v>
      </c>
      <c s="29" t="s">
        <v>172</v>
      </c>
      <c s="29" t="s">
        <v>167</v>
      </c>
      <c s="25" t="s">
        <v>168</v>
      </c>
      <c s="30" t="s">
        <v>169</v>
      </c>
      <c s="31" t="s">
        <v>49</v>
      </c>
      <c s="32">
        <v>566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38.25">
      <c r="A78" s="35" t="s">
        <v>50</v>
      </c>
      <c r="E78" s="36" t="s">
        <v>170</v>
      </c>
    </row>
    <row r="79" spans="1:5" ht="12.75">
      <c r="A79" s="39" t="s">
        <v>52</v>
      </c>
      <c r="E79" s="38" t="s">
        <v>400</v>
      </c>
    </row>
    <row r="80" spans="1:16" ht="12.75">
      <c r="A80" s="25" t="s">
        <v>45</v>
      </c>
      <c s="29" t="s">
        <v>176</v>
      </c>
      <c s="29" t="s">
        <v>167</v>
      </c>
      <c s="25" t="s">
        <v>173</v>
      </c>
      <c s="30" t="s">
        <v>169</v>
      </c>
      <c s="31" t="s">
        <v>49</v>
      </c>
      <c s="32">
        <v>14520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25.5">
      <c r="A81" s="35" t="s">
        <v>50</v>
      </c>
      <c r="E81" s="36" t="s">
        <v>401</v>
      </c>
    </row>
    <row r="82" spans="1:5" ht="12.75">
      <c r="A82" s="39" t="s">
        <v>52</v>
      </c>
      <c r="E82" s="38" t="s">
        <v>402</v>
      </c>
    </row>
    <row r="83" spans="1:16" ht="12.75">
      <c r="A83" s="25" t="s">
        <v>45</v>
      </c>
      <c s="29" t="s">
        <v>181</v>
      </c>
      <c s="29" t="s">
        <v>167</v>
      </c>
      <c s="25" t="s">
        <v>403</v>
      </c>
      <c s="30" t="s">
        <v>169</v>
      </c>
      <c s="31" t="s">
        <v>49</v>
      </c>
      <c s="32">
        <v>2322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25.5">
      <c r="A84" s="35" t="s">
        <v>50</v>
      </c>
      <c r="E84" s="36" t="s">
        <v>404</v>
      </c>
    </row>
    <row r="85" spans="1:5" ht="12.75">
      <c r="A85" s="39" t="s">
        <v>52</v>
      </c>
      <c r="E85" s="38" t="s">
        <v>405</v>
      </c>
    </row>
    <row r="86" spans="1:16" ht="25.5">
      <c r="A86" s="25" t="s">
        <v>45</v>
      </c>
      <c s="29" t="s">
        <v>184</v>
      </c>
      <c s="29" t="s">
        <v>177</v>
      </c>
      <c s="25" t="s">
        <v>168</v>
      </c>
      <c s="30" t="s">
        <v>178</v>
      </c>
      <c s="31" t="s">
        <v>49</v>
      </c>
      <c s="32">
        <v>2264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25.5">
      <c r="A87" s="35" t="s">
        <v>50</v>
      </c>
      <c r="E87" s="36" t="s">
        <v>179</v>
      </c>
    </row>
    <row r="88" spans="1:5" ht="12.75">
      <c r="A88" s="39" t="s">
        <v>52</v>
      </c>
      <c r="E88" s="38" t="s">
        <v>406</v>
      </c>
    </row>
    <row r="89" spans="1:16" ht="25.5">
      <c r="A89" s="25" t="s">
        <v>45</v>
      </c>
      <c s="29" t="s">
        <v>189</v>
      </c>
      <c s="29" t="s">
        <v>177</v>
      </c>
      <c s="25" t="s">
        <v>173</v>
      </c>
      <c s="30" t="s">
        <v>178</v>
      </c>
      <c s="31" t="s">
        <v>49</v>
      </c>
      <c s="32">
        <v>58080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50</v>
      </c>
      <c r="E90" s="36" t="s">
        <v>407</v>
      </c>
    </row>
    <row r="91" spans="1:5" ht="12.75">
      <c r="A91" s="39" t="s">
        <v>52</v>
      </c>
      <c r="E91" s="38" t="s">
        <v>408</v>
      </c>
    </row>
    <row r="92" spans="1:16" ht="12.75">
      <c r="A92" s="25" t="s">
        <v>45</v>
      </c>
      <c s="29" t="s">
        <v>193</v>
      </c>
      <c s="29" t="s">
        <v>185</v>
      </c>
      <c s="25" t="s">
        <v>47</v>
      </c>
      <c s="30" t="s">
        <v>186</v>
      </c>
      <c s="31" t="s">
        <v>49</v>
      </c>
      <c s="32">
        <v>15260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50</v>
      </c>
      <c r="E93" s="36" t="s">
        <v>47</v>
      </c>
    </row>
    <row r="94" spans="1:5" ht="12.75">
      <c r="A94" s="39" t="s">
        <v>52</v>
      </c>
      <c r="E94" s="38" t="s">
        <v>409</v>
      </c>
    </row>
    <row r="95" spans="1:16" ht="12.75">
      <c r="A95" s="25" t="s">
        <v>45</v>
      </c>
      <c s="29" t="s">
        <v>197</v>
      </c>
      <c s="29" t="s">
        <v>346</v>
      </c>
      <c s="25" t="s">
        <v>47</v>
      </c>
      <c s="30" t="s">
        <v>347</v>
      </c>
      <c s="31" t="s">
        <v>49</v>
      </c>
      <c s="32">
        <v>18029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348</v>
      </c>
    </row>
    <row r="97" spans="1:5" ht="38.25">
      <c r="A97" s="37" t="s">
        <v>52</v>
      </c>
      <c r="E97" s="38" t="s">
        <v>410</v>
      </c>
    </row>
    <row r="98" spans="1:18" ht="12.75" customHeight="1">
      <c r="A98" s="6" t="s">
        <v>43</v>
      </c>
      <c s="6"/>
      <c s="42" t="s">
        <v>35</v>
      </c>
      <c s="6"/>
      <c s="27" t="s">
        <v>205</v>
      </c>
      <c s="6"/>
      <c s="6"/>
      <c s="6"/>
      <c s="43">
        <f>0+Q98</f>
      </c>
      <c r="O98">
        <f>0+R98</f>
      </c>
      <c r="Q98">
        <f>0+I99+I102+I105+I108+I111+I114+I117+I120+I123</f>
      </c>
      <c>
        <f>0+O99+O102+O105+O108+O111+O114+O117+O120+O123</f>
      </c>
    </row>
    <row r="99" spans="1:16" ht="12.75">
      <c r="A99" s="25" t="s">
        <v>45</v>
      </c>
      <c s="29" t="s">
        <v>201</v>
      </c>
      <c s="29" t="s">
        <v>207</v>
      </c>
      <c s="25" t="s">
        <v>47</v>
      </c>
      <c s="30" t="s">
        <v>208</v>
      </c>
      <c s="31" t="s">
        <v>49</v>
      </c>
      <c s="32">
        <v>9159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25.5">
      <c r="A100" s="35" t="s">
        <v>50</v>
      </c>
      <c r="E100" s="36" t="s">
        <v>209</v>
      </c>
    </row>
    <row r="101" spans="1:5" ht="12.75">
      <c r="A101" s="39" t="s">
        <v>52</v>
      </c>
      <c r="E101" s="38" t="s">
        <v>411</v>
      </c>
    </row>
    <row r="102" spans="1:16" ht="12.75">
      <c r="A102" s="25" t="s">
        <v>45</v>
      </c>
      <c s="29" t="s">
        <v>206</v>
      </c>
      <c s="29" t="s">
        <v>217</v>
      </c>
      <c s="25" t="s">
        <v>47</v>
      </c>
      <c s="30" t="s">
        <v>218</v>
      </c>
      <c s="31" t="s">
        <v>49</v>
      </c>
      <c s="32">
        <v>9761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25.5">
      <c r="A103" s="35" t="s">
        <v>50</v>
      </c>
      <c r="E103" s="36" t="s">
        <v>219</v>
      </c>
    </row>
    <row r="104" spans="1:5" ht="12.75">
      <c r="A104" s="39" t="s">
        <v>52</v>
      </c>
      <c r="E104" s="38" t="s">
        <v>412</v>
      </c>
    </row>
    <row r="105" spans="1:16" ht="12.75">
      <c r="A105" s="25" t="s">
        <v>45</v>
      </c>
      <c s="29" t="s">
        <v>211</v>
      </c>
      <c s="29" t="s">
        <v>222</v>
      </c>
      <c s="25" t="s">
        <v>47</v>
      </c>
      <c s="30" t="s">
        <v>223</v>
      </c>
      <c s="31" t="s">
        <v>79</v>
      </c>
      <c s="32">
        <v>192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50</v>
      </c>
      <c r="E106" s="36" t="s">
        <v>47</v>
      </c>
    </row>
    <row r="107" spans="1:5" ht="25.5">
      <c r="A107" s="39" t="s">
        <v>52</v>
      </c>
      <c r="E107" s="38" t="s">
        <v>413</v>
      </c>
    </row>
    <row r="108" spans="1:16" ht="12.75">
      <c r="A108" s="25" t="s">
        <v>45</v>
      </c>
      <c s="29" t="s">
        <v>216</v>
      </c>
      <c s="29" t="s">
        <v>226</v>
      </c>
      <c s="25" t="s">
        <v>47</v>
      </c>
      <c s="30" t="s">
        <v>227</v>
      </c>
      <c s="31" t="s">
        <v>49</v>
      </c>
      <c s="32">
        <v>9030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25.5">
      <c r="A109" s="35" t="s">
        <v>50</v>
      </c>
      <c r="E109" s="36" t="s">
        <v>228</v>
      </c>
    </row>
    <row r="110" spans="1:5" ht="12.75">
      <c r="A110" s="39" t="s">
        <v>52</v>
      </c>
      <c r="E110" s="38" t="s">
        <v>414</v>
      </c>
    </row>
    <row r="111" spans="1:16" ht="12.75">
      <c r="A111" s="25" t="s">
        <v>45</v>
      </c>
      <c s="29" t="s">
        <v>221</v>
      </c>
      <c s="29" t="s">
        <v>231</v>
      </c>
      <c s="25" t="s">
        <v>47</v>
      </c>
      <c s="30" t="s">
        <v>232</v>
      </c>
      <c s="31" t="s">
        <v>49</v>
      </c>
      <c s="32">
        <v>17587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25.5">
      <c r="A112" s="35" t="s">
        <v>50</v>
      </c>
      <c r="E112" s="36" t="s">
        <v>233</v>
      </c>
    </row>
    <row r="113" spans="1:5" ht="25.5">
      <c r="A113" s="39" t="s">
        <v>52</v>
      </c>
      <c r="E113" s="38" t="s">
        <v>415</v>
      </c>
    </row>
    <row r="114" spans="1:16" ht="12.75">
      <c r="A114" s="25" t="s">
        <v>45</v>
      </c>
      <c s="29" t="s">
        <v>225</v>
      </c>
      <c s="29" t="s">
        <v>236</v>
      </c>
      <c s="25" t="s">
        <v>47</v>
      </c>
      <c s="30" t="s">
        <v>237</v>
      </c>
      <c s="31" t="s">
        <v>49</v>
      </c>
      <c s="32">
        <v>8772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25.5">
      <c r="A115" s="35" t="s">
        <v>50</v>
      </c>
      <c r="E115" s="36" t="s">
        <v>238</v>
      </c>
    </row>
    <row r="116" spans="1:5" ht="12.75">
      <c r="A116" s="39" t="s">
        <v>52</v>
      </c>
      <c r="E116" s="38" t="s">
        <v>416</v>
      </c>
    </row>
    <row r="117" spans="1:16" ht="25.5">
      <c r="A117" s="25" t="s">
        <v>45</v>
      </c>
      <c s="29" t="s">
        <v>230</v>
      </c>
      <c s="29" t="s">
        <v>241</v>
      </c>
      <c s="25" t="s">
        <v>47</v>
      </c>
      <c s="30" t="s">
        <v>242</v>
      </c>
      <c s="31" t="s">
        <v>49</v>
      </c>
      <c s="32">
        <v>8901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25.5">
      <c r="A118" s="35" t="s">
        <v>50</v>
      </c>
      <c r="E118" s="36" t="s">
        <v>243</v>
      </c>
    </row>
    <row r="119" spans="1:5" ht="12.75">
      <c r="A119" s="39" t="s">
        <v>52</v>
      </c>
      <c r="E119" s="38" t="s">
        <v>417</v>
      </c>
    </row>
    <row r="120" spans="1:16" ht="12.75">
      <c r="A120" s="25" t="s">
        <v>45</v>
      </c>
      <c s="29" t="s">
        <v>235</v>
      </c>
      <c s="29" t="s">
        <v>246</v>
      </c>
      <c s="25" t="s">
        <v>47</v>
      </c>
      <c s="30" t="s">
        <v>247</v>
      </c>
      <c s="31" t="s">
        <v>49</v>
      </c>
      <c s="32">
        <v>8600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12.75">
      <c r="A121" s="35" t="s">
        <v>50</v>
      </c>
      <c r="E121" s="36" t="s">
        <v>248</v>
      </c>
    </row>
    <row r="122" spans="1:5" ht="12.75">
      <c r="A122" s="39" t="s">
        <v>52</v>
      </c>
      <c r="E122" s="38" t="s">
        <v>418</v>
      </c>
    </row>
    <row r="123" spans="1:16" ht="12.75">
      <c r="A123" s="25" t="s">
        <v>45</v>
      </c>
      <c s="29" t="s">
        <v>240</v>
      </c>
      <c s="29" t="s">
        <v>251</v>
      </c>
      <c s="25" t="s">
        <v>47</v>
      </c>
      <c s="30" t="s">
        <v>252</v>
      </c>
      <c s="31" t="s">
        <v>49</v>
      </c>
      <c s="32">
        <v>8600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12.75">
      <c r="A124" s="35" t="s">
        <v>50</v>
      </c>
      <c r="E124" s="36" t="s">
        <v>253</v>
      </c>
    </row>
    <row r="125" spans="1:5" ht="12.75">
      <c r="A125" s="37" t="s">
        <v>52</v>
      </c>
      <c r="E125" s="38" t="s">
        <v>418</v>
      </c>
    </row>
    <row r="126" spans="1:18" ht="12.75" customHeight="1">
      <c r="A126" s="6" t="s">
        <v>43</v>
      </c>
      <c s="6"/>
      <c s="42" t="s">
        <v>100</v>
      </c>
      <c s="6"/>
      <c s="27" t="s">
        <v>258</v>
      </c>
      <c s="6"/>
      <c s="6"/>
      <c s="6"/>
      <c s="43">
        <f>0+Q126</f>
      </c>
      <c r="O126">
        <f>0+R126</f>
      </c>
      <c r="Q126">
        <f>0+I127</f>
      </c>
      <c>
        <f>0+O127</f>
      </c>
    </row>
    <row r="127" spans="1:16" ht="12.75">
      <c r="A127" s="25" t="s">
        <v>45</v>
      </c>
      <c s="29" t="s">
        <v>245</v>
      </c>
      <c s="29" t="s">
        <v>264</v>
      </c>
      <c s="25" t="s">
        <v>47</v>
      </c>
      <c s="30" t="s">
        <v>265</v>
      </c>
      <c s="31" t="s">
        <v>56</v>
      </c>
      <c s="32">
        <v>9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266</v>
      </c>
    </row>
    <row r="129" spans="1:5" ht="12.75">
      <c r="A129" s="37" t="s">
        <v>52</v>
      </c>
      <c r="E129" s="38" t="s">
        <v>419</v>
      </c>
    </row>
    <row r="130" spans="1:18" ht="12.75" customHeight="1">
      <c r="A130" s="6" t="s">
        <v>43</v>
      </c>
      <c s="6"/>
      <c s="42" t="s">
        <v>40</v>
      </c>
      <c s="6"/>
      <c s="27" t="s">
        <v>282</v>
      </c>
      <c s="6"/>
      <c s="6"/>
      <c s="6"/>
      <c s="43">
        <f>0+Q130</f>
      </c>
      <c r="O130">
        <f>0+R130</f>
      </c>
      <c r="Q130">
        <f>0+I131+I134+I137</f>
      </c>
      <c>
        <f>0+O131+O134+O137</f>
      </c>
    </row>
    <row r="131" spans="1:16" ht="25.5">
      <c r="A131" s="25" t="s">
        <v>45</v>
      </c>
      <c s="29" t="s">
        <v>250</v>
      </c>
      <c s="29" t="s">
        <v>284</v>
      </c>
      <c s="25" t="s">
        <v>47</v>
      </c>
      <c s="30" t="s">
        <v>285</v>
      </c>
      <c s="31" t="s">
        <v>158</v>
      </c>
      <c s="32">
        <v>660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286</v>
      </c>
    </row>
    <row r="133" spans="1:5" ht="12.75">
      <c r="A133" s="39" t="s">
        <v>52</v>
      </c>
      <c r="E133" s="38" t="s">
        <v>420</v>
      </c>
    </row>
    <row r="134" spans="1:16" ht="12.75">
      <c r="A134" s="25" t="s">
        <v>45</v>
      </c>
      <c s="29" t="s">
        <v>254</v>
      </c>
      <c s="29" t="s">
        <v>362</v>
      </c>
      <c s="25" t="s">
        <v>47</v>
      </c>
      <c s="30" t="s">
        <v>363</v>
      </c>
      <c s="31" t="s">
        <v>158</v>
      </c>
      <c s="32">
        <v>109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02">
      <c r="A135" s="35" t="s">
        <v>50</v>
      </c>
      <c r="E135" s="36" t="s">
        <v>364</v>
      </c>
    </row>
    <row r="136" spans="1:5" ht="51">
      <c r="A136" s="39" t="s">
        <v>52</v>
      </c>
      <c r="E136" s="38" t="s">
        <v>421</v>
      </c>
    </row>
    <row r="137" spans="1:16" ht="12.75">
      <c r="A137" s="25" t="s">
        <v>45</v>
      </c>
      <c s="29" t="s">
        <v>259</v>
      </c>
      <c s="29" t="s">
        <v>298</v>
      </c>
      <c s="25" t="s">
        <v>47</v>
      </c>
      <c s="30" t="s">
        <v>299</v>
      </c>
      <c s="31" t="s">
        <v>158</v>
      </c>
      <c s="32">
        <v>660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300</v>
      </c>
    </row>
    <row r="139" spans="1:5" ht="89.25">
      <c r="A139" s="37" t="s">
        <v>52</v>
      </c>
      <c r="E139" s="38" t="s">
        <v>422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0+O8+O12+O64+O101+O135+O139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423</v>
      </c>
      <c s="40">
        <f>0+I8+I12+I64+I101+I135+I139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423</v>
      </c>
      <c s="6"/>
      <c s="18" t="s">
        <v>424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13769.73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425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0+I13+I16+I19+I22+I25+I28+I31+I34+I37+I40+I43+I46+I49+I52+I55+I58+I61</f>
      </c>
      <c>
        <f>0+O13+O16+O19+O22+O25+O28+O31+O34+O37+O40+O43+O46+O49+O52+O55+O58+O61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35.64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12.75">
      <c r="A15" s="39" t="s">
        <v>52</v>
      </c>
      <c r="E15" s="38" t="s">
        <v>426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64.8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12.75">
      <c r="A18" s="39" t="s">
        <v>52</v>
      </c>
      <c r="E18" s="38" t="s">
        <v>427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42.12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12.75">
      <c r="A21" s="39" t="s">
        <v>52</v>
      </c>
      <c r="E21" s="38" t="s">
        <v>428</v>
      </c>
    </row>
    <row r="22" spans="1:16" ht="12.75">
      <c r="A22" s="25" t="s">
        <v>45</v>
      </c>
      <c s="29" t="s">
        <v>35</v>
      </c>
      <c s="29" t="s">
        <v>92</v>
      </c>
      <c s="25" t="s">
        <v>47</v>
      </c>
      <c s="30" t="s">
        <v>93</v>
      </c>
      <c s="31" t="s">
        <v>79</v>
      </c>
      <c s="32">
        <v>8639.25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89.25">
      <c r="A23" s="35" t="s">
        <v>50</v>
      </c>
      <c r="E23" s="36" t="s">
        <v>94</v>
      </c>
    </row>
    <row r="24" spans="1:5" ht="12.75">
      <c r="A24" s="39" t="s">
        <v>52</v>
      </c>
      <c r="E24" s="38" t="s">
        <v>429</v>
      </c>
    </row>
    <row r="25" spans="1:16" ht="12.75">
      <c r="A25" s="25" t="s">
        <v>45</v>
      </c>
      <c s="29" t="s">
        <v>37</v>
      </c>
      <c s="29" t="s">
        <v>97</v>
      </c>
      <c s="25" t="s">
        <v>47</v>
      </c>
      <c s="30" t="s">
        <v>98</v>
      </c>
      <c s="31" t="s">
        <v>79</v>
      </c>
      <c s="32">
        <v>8639.25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99</v>
      </c>
    </row>
    <row r="27" spans="1:5" ht="12.75">
      <c r="A27" s="39" t="s">
        <v>52</v>
      </c>
      <c r="E27" s="38" t="s">
        <v>429</v>
      </c>
    </row>
    <row r="28" spans="1:16" ht="12.75">
      <c r="A28" s="25" t="s">
        <v>45</v>
      </c>
      <c s="29" t="s">
        <v>96</v>
      </c>
      <c s="29" t="s">
        <v>101</v>
      </c>
      <c s="25" t="s">
        <v>47</v>
      </c>
      <c s="30" t="s">
        <v>102</v>
      </c>
      <c s="31" t="s">
        <v>79</v>
      </c>
      <c s="32">
        <v>42086.9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103</v>
      </c>
    </row>
    <row r="30" spans="1:5" ht="12.75">
      <c r="A30" s="39" t="s">
        <v>52</v>
      </c>
      <c r="E30" s="38" t="s">
        <v>430</v>
      </c>
    </row>
    <row r="31" spans="1:16" ht="12.75">
      <c r="A31" s="25" t="s">
        <v>45</v>
      </c>
      <c s="29" t="s">
        <v>100</v>
      </c>
      <c s="29" t="s">
        <v>105</v>
      </c>
      <c s="25" t="s">
        <v>47</v>
      </c>
      <c s="30" t="s">
        <v>106</v>
      </c>
      <c s="31" t="s">
        <v>79</v>
      </c>
      <c s="32">
        <v>7427.1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107</v>
      </c>
    </row>
    <row r="33" spans="1:5" ht="12.75">
      <c r="A33" s="39" t="s">
        <v>52</v>
      </c>
      <c r="E33" s="38" t="s">
        <v>431</v>
      </c>
    </row>
    <row r="34" spans="1:16" ht="12.75">
      <c r="A34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79</v>
      </c>
      <c s="32">
        <v>544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111</v>
      </c>
    </row>
    <row r="36" spans="1:5" ht="12.75">
      <c r="A36" s="39" t="s">
        <v>52</v>
      </c>
      <c r="E36" s="38" t="s">
        <v>432</v>
      </c>
    </row>
    <row r="37" spans="1:16" ht="12.75">
      <c r="A37" s="25" t="s">
        <v>45</v>
      </c>
      <c s="29" t="s">
        <v>42</v>
      </c>
      <c s="29" t="s">
        <v>114</v>
      </c>
      <c s="25" t="s">
        <v>47</v>
      </c>
      <c s="30" t="s">
        <v>115</v>
      </c>
      <c s="31" t="s">
        <v>79</v>
      </c>
      <c s="32">
        <v>142.56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63.75">
      <c r="A39" s="39" t="s">
        <v>52</v>
      </c>
      <c r="E39" s="38" t="s">
        <v>433</v>
      </c>
    </row>
    <row r="40" spans="1:16" ht="12.75">
      <c r="A40" s="25" t="s">
        <v>45</v>
      </c>
      <c s="29" t="s">
        <v>113</v>
      </c>
      <c s="29" t="s">
        <v>118</v>
      </c>
      <c s="25" t="s">
        <v>47</v>
      </c>
      <c s="30" t="s">
        <v>119</v>
      </c>
      <c s="31" t="s">
        <v>79</v>
      </c>
      <c s="32">
        <v>34085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51">
      <c r="A41" s="35" t="s">
        <v>50</v>
      </c>
      <c r="E41" s="36" t="s">
        <v>120</v>
      </c>
    </row>
    <row r="42" spans="1:5" ht="12.75">
      <c r="A42" s="39" t="s">
        <v>52</v>
      </c>
      <c r="E42" s="38" t="s">
        <v>434</v>
      </c>
    </row>
    <row r="43" spans="1:16" ht="12.75">
      <c r="A43" s="25" t="s">
        <v>45</v>
      </c>
      <c s="29" t="s">
        <v>117</v>
      </c>
      <c s="29" t="s">
        <v>123</v>
      </c>
      <c s="25" t="s">
        <v>47</v>
      </c>
      <c s="30" t="s">
        <v>124</v>
      </c>
      <c s="31" t="s">
        <v>79</v>
      </c>
      <c s="32">
        <v>7427.1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435</v>
      </c>
    </row>
    <row r="46" spans="1:16" ht="12.75">
      <c r="A46" s="25" t="s">
        <v>45</v>
      </c>
      <c s="29" t="s">
        <v>122</v>
      </c>
      <c s="29" t="s">
        <v>127</v>
      </c>
      <c s="25" t="s">
        <v>47</v>
      </c>
      <c s="30" t="s">
        <v>128</v>
      </c>
      <c s="31" t="s">
        <v>79</v>
      </c>
      <c s="32">
        <v>6015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129</v>
      </c>
    </row>
    <row r="48" spans="1:5" ht="12.75">
      <c r="A48" s="39" t="s">
        <v>52</v>
      </c>
      <c r="E48" s="38" t="s">
        <v>436</v>
      </c>
    </row>
    <row r="49" spans="1:16" ht="12.75">
      <c r="A49" s="25" t="s">
        <v>45</v>
      </c>
      <c s="29" t="s">
        <v>126</v>
      </c>
      <c s="29" t="s">
        <v>132</v>
      </c>
      <c s="25" t="s">
        <v>47</v>
      </c>
      <c s="30" t="s">
        <v>133</v>
      </c>
      <c s="31" t="s">
        <v>79</v>
      </c>
      <c s="32">
        <v>544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9" t="s">
        <v>52</v>
      </c>
      <c r="E51" s="38" t="s">
        <v>437</v>
      </c>
    </row>
    <row r="52" spans="1:16" ht="12.75">
      <c r="A52" s="25" t="s">
        <v>45</v>
      </c>
      <c s="29" t="s">
        <v>131</v>
      </c>
      <c s="29" t="s">
        <v>323</v>
      </c>
      <c s="25" t="s">
        <v>47</v>
      </c>
      <c s="30" t="s">
        <v>324</v>
      </c>
      <c s="31" t="s">
        <v>49</v>
      </c>
      <c s="32">
        <v>2427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47</v>
      </c>
    </row>
    <row r="54" spans="1:5" ht="12.75">
      <c r="A54" s="39" t="s">
        <v>52</v>
      </c>
      <c r="E54" s="38" t="s">
        <v>438</v>
      </c>
    </row>
    <row r="55" spans="1:16" ht="12.75">
      <c r="A55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49</v>
      </c>
      <c s="32">
        <v>21733.333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12.75">
      <c r="A56" s="35" t="s">
        <v>50</v>
      </c>
      <c r="E56" s="36" t="s">
        <v>383</v>
      </c>
    </row>
    <row r="57" spans="1:5" ht="25.5">
      <c r="A57" s="39" t="s">
        <v>52</v>
      </c>
      <c r="E57" s="38" t="s">
        <v>439</v>
      </c>
    </row>
    <row r="58" spans="1:16" ht="12.75">
      <c r="A58" s="25" t="s">
        <v>45</v>
      </c>
      <c s="29" t="s">
        <v>139</v>
      </c>
      <c s="29" t="s">
        <v>140</v>
      </c>
      <c s="25" t="s">
        <v>47</v>
      </c>
      <c s="30" t="s">
        <v>141</v>
      </c>
      <c s="31" t="s">
        <v>79</v>
      </c>
      <c s="32">
        <v>3260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25.5">
      <c r="A59" s="35" t="s">
        <v>50</v>
      </c>
      <c r="E59" s="36" t="s">
        <v>142</v>
      </c>
    </row>
    <row r="60" spans="1:5" ht="12.75">
      <c r="A60" s="39" t="s">
        <v>52</v>
      </c>
      <c r="E60" s="38" t="s">
        <v>440</v>
      </c>
    </row>
    <row r="61" spans="1:16" ht="12.75">
      <c r="A61" s="25" t="s">
        <v>45</v>
      </c>
      <c s="29" t="s">
        <v>144</v>
      </c>
      <c s="29" t="s">
        <v>145</v>
      </c>
      <c s="25" t="s">
        <v>47</v>
      </c>
      <c s="30" t="s">
        <v>146</v>
      </c>
      <c s="31" t="s">
        <v>49</v>
      </c>
      <c s="32">
        <v>21733.333</v>
      </c>
      <c s="33">
        <v>0</v>
      </c>
      <c s="34">
        <f>ROUND(ROUND(H61,2)*ROUND(G61,3),2)</f>
      </c>
      <c r="O61">
        <f>(I61*21)/100</f>
      </c>
      <c t="s">
        <v>23</v>
      </c>
    </row>
    <row r="62" spans="1:5" ht="51">
      <c r="A62" s="35" t="s">
        <v>50</v>
      </c>
      <c r="E62" s="36" t="s">
        <v>147</v>
      </c>
    </row>
    <row r="63" spans="1:5" ht="12.75">
      <c r="A63" s="37" t="s">
        <v>52</v>
      </c>
      <c r="E63" s="38" t="s">
        <v>441</v>
      </c>
    </row>
    <row r="64" spans="1:18" ht="12.75" customHeight="1">
      <c r="A64" s="6" t="s">
        <v>43</v>
      </c>
      <c s="6"/>
      <c s="42" t="s">
        <v>23</v>
      </c>
      <c s="6"/>
      <c s="27" t="s">
        <v>149</v>
      </c>
      <c s="6"/>
      <c s="6"/>
      <c s="6"/>
      <c s="43">
        <f>0+Q64</f>
      </c>
      <c r="O64">
        <f>0+R64</f>
      </c>
      <c r="Q64">
        <f>0+I65+I68+I71+I74+I77+I80+I83+I86+I89+I92+I95+I98</f>
      </c>
      <c>
        <f>0+O65+O68+O71+O74+O77+O80+O83+O86+O89+O92+O95+O98</f>
      </c>
    </row>
    <row r="65" spans="1:16" ht="12.75">
      <c r="A65" s="25" t="s">
        <v>45</v>
      </c>
      <c s="29" t="s">
        <v>150</v>
      </c>
      <c s="29" t="s">
        <v>391</v>
      </c>
      <c s="25" t="s">
        <v>47</v>
      </c>
      <c s="30" t="s">
        <v>392</v>
      </c>
      <c s="31" t="s">
        <v>79</v>
      </c>
      <c s="32">
        <v>245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442</v>
      </c>
    </row>
    <row r="67" spans="1:5" ht="12.75">
      <c r="A67" s="39" t="s">
        <v>52</v>
      </c>
      <c r="E67" s="38" t="s">
        <v>443</v>
      </c>
    </row>
    <row r="68" spans="1:16" ht="12.75">
      <c r="A68" s="25" t="s">
        <v>45</v>
      </c>
      <c s="29" t="s">
        <v>155</v>
      </c>
      <c s="29" t="s">
        <v>151</v>
      </c>
      <c s="25" t="s">
        <v>47</v>
      </c>
      <c s="30" t="s">
        <v>152</v>
      </c>
      <c s="31" t="s">
        <v>49</v>
      </c>
      <c s="32">
        <v>1188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12.75">
      <c r="A69" s="35" t="s">
        <v>50</v>
      </c>
      <c r="E69" s="36" t="s">
        <v>153</v>
      </c>
    </row>
    <row r="70" spans="1:5" ht="12.75">
      <c r="A70" s="39" t="s">
        <v>52</v>
      </c>
      <c r="E70" s="38" t="s">
        <v>444</v>
      </c>
    </row>
    <row r="71" spans="1:16" ht="12.75">
      <c r="A71" s="25" t="s">
        <v>45</v>
      </c>
      <c s="29" t="s">
        <v>161</v>
      </c>
      <c s="29" t="s">
        <v>156</v>
      </c>
      <c s="25" t="s">
        <v>47</v>
      </c>
      <c s="30" t="s">
        <v>157</v>
      </c>
      <c s="31" t="s">
        <v>158</v>
      </c>
      <c s="32">
        <v>1485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25.5">
      <c r="A72" s="35" t="s">
        <v>50</v>
      </c>
      <c r="E72" s="36" t="s">
        <v>159</v>
      </c>
    </row>
    <row r="73" spans="1:5" ht="12.75">
      <c r="A73" s="39" t="s">
        <v>52</v>
      </c>
      <c r="E73" s="38" t="s">
        <v>445</v>
      </c>
    </row>
    <row r="74" spans="1:16" ht="12.75">
      <c r="A74" s="25" t="s">
        <v>45</v>
      </c>
      <c s="29" t="s">
        <v>166</v>
      </c>
      <c s="29" t="s">
        <v>397</v>
      </c>
      <c s="25" t="s">
        <v>47</v>
      </c>
      <c s="30" t="s">
        <v>398</v>
      </c>
      <c s="31" t="s">
        <v>49</v>
      </c>
      <c s="32">
        <v>490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47</v>
      </c>
    </row>
    <row r="76" spans="1:5" ht="12.75">
      <c r="A76" s="39" t="s">
        <v>52</v>
      </c>
      <c r="E76" s="38" t="s">
        <v>446</v>
      </c>
    </row>
    <row r="77" spans="1:16" ht="12.75">
      <c r="A77" s="25" t="s">
        <v>45</v>
      </c>
      <c s="29" t="s">
        <v>172</v>
      </c>
      <c s="29" t="s">
        <v>167</v>
      </c>
      <c s="25" t="s">
        <v>168</v>
      </c>
      <c s="30" t="s">
        <v>169</v>
      </c>
      <c s="31" t="s">
        <v>49</v>
      </c>
      <c s="32">
        <v>14186.667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25.5">
      <c r="A78" s="35" t="s">
        <v>50</v>
      </c>
      <c r="E78" s="36" t="s">
        <v>337</v>
      </c>
    </row>
    <row r="79" spans="1:5" ht="12.75">
      <c r="A79" s="39" t="s">
        <v>52</v>
      </c>
      <c r="E79" s="38" t="s">
        <v>447</v>
      </c>
    </row>
    <row r="80" spans="1:16" ht="12.75">
      <c r="A80" s="25" t="s">
        <v>45</v>
      </c>
      <c s="29" t="s">
        <v>176</v>
      </c>
      <c s="29" t="s">
        <v>167</v>
      </c>
      <c s="25" t="s">
        <v>173</v>
      </c>
      <c s="30" t="s">
        <v>169</v>
      </c>
      <c s="31" t="s">
        <v>49</v>
      </c>
      <c s="32">
        <v>3553.333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25.5">
      <c r="A81" s="35" t="s">
        <v>50</v>
      </c>
      <c r="E81" s="36" t="s">
        <v>401</v>
      </c>
    </row>
    <row r="82" spans="1:5" ht="12.75">
      <c r="A82" s="39" t="s">
        <v>52</v>
      </c>
      <c r="E82" s="38" t="s">
        <v>448</v>
      </c>
    </row>
    <row r="83" spans="1:16" ht="12.75">
      <c r="A83" s="25" t="s">
        <v>45</v>
      </c>
      <c s="29" t="s">
        <v>181</v>
      </c>
      <c s="29" t="s">
        <v>167</v>
      </c>
      <c s="25" t="s">
        <v>403</v>
      </c>
      <c s="30" t="s">
        <v>169</v>
      </c>
      <c s="31" t="s">
        <v>49</v>
      </c>
      <c s="32">
        <v>3754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25.5">
      <c r="A84" s="35" t="s">
        <v>50</v>
      </c>
      <c r="E84" s="36" t="s">
        <v>339</v>
      </c>
    </row>
    <row r="85" spans="1:5" ht="12.75">
      <c r="A85" s="39" t="s">
        <v>52</v>
      </c>
      <c r="E85" s="38" t="s">
        <v>449</v>
      </c>
    </row>
    <row r="86" spans="1:16" ht="25.5">
      <c r="A86" s="25" t="s">
        <v>45</v>
      </c>
      <c s="29" t="s">
        <v>184</v>
      </c>
      <c s="29" t="s">
        <v>177</v>
      </c>
      <c s="25" t="s">
        <v>168</v>
      </c>
      <c s="30" t="s">
        <v>178</v>
      </c>
      <c s="31" t="s">
        <v>49</v>
      </c>
      <c s="32">
        <v>28373.333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341</v>
      </c>
    </row>
    <row r="88" spans="1:5" ht="25.5">
      <c r="A88" s="39" t="s">
        <v>52</v>
      </c>
      <c r="E88" s="38" t="s">
        <v>450</v>
      </c>
    </row>
    <row r="89" spans="1:16" ht="25.5">
      <c r="A89" s="25" t="s">
        <v>45</v>
      </c>
      <c s="29" t="s">
        <v>189</v>
      </c>
      <c s="29" t="s">
        <v>177</v>
      </c>
      <c s="25" t="s">
        <v>173</v>
      </c>
      <c s="30" t="s">
        <v>178</v>
      </c>
      <c s="31" t="s">
        <v>49</v>
      </c>
      <c s="32">
        <v>14213.333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50</v>
      </c>
      <c r="E90" s="36" t="s">
        <v>407</v>
      </c>
    </row>
    <row r="91" spans="1:5" ht="25.5">
      <c r="A91" s="39" t="s">
        <v>52</v>
      </c>
      <c r="E91" s="38" t="s">
        <v>451</v>
      </c>
    </row>
    <row r="92" spans="1:16" ht="25.5">
      <c r="A92" s="25" t="s">
        <v>45</v>
      </c>
      <c s="29" t="s">
        <v>193</v>
      </c>
      <c s="29" t="s">
        <v>177</v>
      </c>
      <c s="25" t="s">
        <v>403</v>
      </c>
      <c s="30" t="s">
        <v>178</v>
      </c>
      <c s="31" t="s">
        <v>49</v>
      </c>
      <c s="32">
        <v>15016</v>
      </c>
      <c s="33">
        <v>0</v>
      </c>
      <c s="34">
        <f>ROUND(ROUND(H92,2)*ROUND(G92,3),2)</f>
      </c>
      <c r="O92">
        <f>(I92*21)/100</f>
      </c>
      <c t="s">
        <v>23</v>
      </c>
    </row>
    <row r="93" spans="1:5" ht="12.75">
      <c r="A93" s="35" t="s">
        <v>50</v>
      </c>
      <c r="E93" s="36" t="s">
        <v>343</v>
      </c>
    </row>
    <row r="94" spans="1:5" ht="12.75">
      <c r="A94" s="39" t="s">
        <v>52</v>
      </c>
      <c r="E94" s="38" t="s">
        <v>452</v>
      </c>
    </row>
    <row r="95" spans="1:16" ht="12.75">
      <c r="A95" s="25" t="s">
        <v>45</v>
      </c>
      <c s="29" t="s">
        <v>197</v>
      </c>
      <c s="29" t="s">
        <v>185</v>
      </c>
      <c s="25" t="s">
        <v>47</v>
      </c>
      <c s="30" t="s">
        <v>186</v>
      </c>
      <c s="31" t="s">
        <v>49</v>
      </c>
      <c s="32">
        <v>12320</v>
      </c>
      <c s="33">
        <v>0</v>
      </c>
      <c s="34">
        <f>ROUND(ROUND(H95,2)*ROUND(G95,3),2)</f>
      </c>
      <c r="O95">
        <f>(I95*21)/100</f>
      </c>
      <c t="s">
        <v>23</v>
      </c>
    </row>
    <row r="96" spans="1:5" ht="12.75">
      <c r="A96" s="35" t="s">
        <v>50</v>
      </c>
      <c r="E96" s="36" t="s">
        <v>47</v>
      </c>
    </row>
    <row r="97" spans="1:5" ht="12.75">
      <c r="A97" s="39" t="s">
        <v>52</v>
      </c>
      <c r="E97" s="38" t="s">
        <v>453</v>
      </c>
    </row>
    <row r="98" spans="1:16" ht="12.75">
      <c r="A98" s="25" t="s">
        <v>45</v>
      </c>
      <c s="29" t="s">
        <v>201</v>
      </c>
      <c s="29" t="s">
        <v>346</v>
      </c>
      <c s="25" t="s">
        <v>47</v>
      </c>
      <c s="30" t="s">
        <v>347</v>
      </c>
      <c s="31" t="s">
        <v>49</v>
      </c>
      <c s="32">
        <v>15119</v>
      </c>
      <c s="33">
        <v>0</v>
      </c>
      <c s="34">
        <f>ROUND(ROUND(H98,2)*ROUND(G98,3),2)</f>
      </c>
      <c r="O98">
        <f>(I98*21)/100</f>
      </c>
      <c t="s">
        <v>23</v>
      </c>
    </row>
    <row r="99" spans="1:5" ht="12.75">
      <c r="A99" s="35" t="s">
        <v>50</v>
      </c>
      <c r="E99" s="36" t="s">
        <v>348</v>
      </c>
    </row>
    <row r="100" spans="1:5" ht="51">
      <c r="A100" s="37" t="s">
        <v>52</v>
      </c>
      <c r="E100" s="38" t="s">
        <v>454</v>
      </c>
    </row>
    <row r="101" spans="1:18" ht="12.75" customHeight="1">
      <c r="A101" s="6" t="s">
        <v>43</v>
      </c>
      <c s="6"/>
      <c s="42" t="s">
        <v>35</v>
      </c>
      <c s="6"/>
      <c s="27" t="s">
        <v>205</v>
      </c>
      <c s="6"/>
      <c s="6"/>
      <c s="6"/>
      <c s="43">
        <f>0+Q101</f>
      </c>
      <c r="O101">
        <f>0+R101</f>
      </c>
      <c r="Q101">
        <f>0+I102+I105+I108+I111+I114+I117+I120+I123+I126+I129+I132</f>
      </c>
      <c>
        <f>0+O102+O105+O108+O111+O114+O117+O120+O123+O126+O129+O132</f>
      </c>
    </row>
    <row r="102" spans="1:16" ht="12.75">
      <c r="A102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49</v>
      </c>
      <c s="32">
        <v>11635.125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25.5">
      <c r="A103" s="35" t="s">
        <v>50</v>
      </c>
      <c r="E103" s="36" t="s">
        <v>209</v>
      </c>
    </row>
    <row r="104" spans="1:5" ht="12.75">
      <c r="A104" s="39" t="s">
        <v>52</v>
      </c>
      <c r="E104" s="38" t="s">
        <v>455</v>
      </c>
    </row>
    <row r="105" spans="1:16" ht="12.75">
      <c r="A105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49</v>
      </c>
      <c s="32">
        <v>56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50</v>
      </c>
      <c r="E106" s="36" t="s">
        <v>214</v>
      </c>
    </row>
    <row r="107" spans="1:5" ht="12.75">
      <c r="A107" s="39" t="s">
        <v>52</v>
      </c>
      <c r="E107" s="38" t="s">
        <v>456</v>
      </c>
    </row>
    <row r="108" spans="1:16" ht="12.75">
      <c r="A108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49</v>
      </c>
      <c s="32">
        <v>12399.875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25.5">
      <c r="A109" s="35" t="s">
        <v>50</v>
      </c>
      <c r="E109" s="36" t="s">
        <v>219</v>
      </c>
    </row>
    <row r="110" spans="1:5" ht="12.75">
      <c r="A110" s="39" t="s">
        <v>52</v>
      </c>
      <c r="E110" s="38" t="s">
        <v>457</v>
      </c>
    </row>
    <row r="111" spans="1:16" ht="12.75">
      <c r="A111" s="25" t="s">
        <v>45</v>
      </c>
      <c s="29" t="s">
        <v>221</v>
      </c>
      <c s="29" t="s">
        <v>222</v>
      </c>
      <c s="25" t="s">
        <v>47</v>
      </c>
      <c s="30" t="s">
        <v>223</v>
      </c>
      <c s="31" t="s">
        <v>79</v>
      </c>
      <c s="32">
        <v>206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47</v>
      </c>
    </row>
    <row r="113" spans="1:5" ht="25.5">
      <c r="A113" s="39" t="s">
        <v>52</v>
      </c>
      <c r="E113" s="38" t="s">
        <v>458</v>
      </c>
    </row>
    <row r="114" spans="1:16" ht="12.75">
      <c r="A114" s="25" t="s">
        <v>45</v>
      </c>
      <c s="29" t="s">
        <v>225</v>
      </c>
      <c s="29" t="s">
        <v>226</v>
      </c>
      <c s="25" t="s">
        <v>47</v>
      </c>
      <c s="30" t="s">
        <v>227</v>
      </c>
      <c s="31" t="s">
        <v>49</v>
      </c>
      <c s="32">
        <v>11471.25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25.5">
      <c r="A115" s="35" t="s">
        <v>50</v>
      </c>
      <c r="E115" s="36" t="s">
        <v>228</v>
      </c>
    </row>
    <row r="116" spans="1:5" ht="12.75">
      <c r="A116" s="39" t="s">
        <v>52</v>
      </c>
      <c r="E116" s="38" t="s">
        <v>459</v>
      </c>
    </row>
    <row r="117" spans="1:16" ht="12.75">
      <c r="A117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49</v>
      </c>
      <c s="32">
        <v>22341.625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25.5">
      <c r="A118" s="35" t="s">
        <v>50</v>
      </c>
      <c r="E118" s="36" t="s">
        <v>233</v>
      </c>
    </row>
    <row r="119" spans="1:5" ht="25.5">
      <c r="A119" s="39" t="s">
        <v>52</v>
      </c>
      <c r="E119" s="38" t="s">
        <v>460</v>
      </c>
    </row>
    <row r="120" spans="1:16" ht="12.75">
      <c r="A120" s="25" t="s">
        <v>45</v>
      </c>
      <c s="29" t="s">
        <v>235</v>
      </c>
      <c s="29" t="s">
        <v>236</v>
      </c>
      <c s="25" t="s">
        <v>47</v>
      </c>
      <c s="30" t="s">
        <v>237</v>
      </c>
      <c s="31" t="s">
        <v>49</v>
      </c>
      <c s="32">
        <v>11143.5</v>
      </c>
      <c s="33">
        <v>0</v>
      </c>
      <c s="34">
        <f>ROUND(ROUND(H120,2)*ROUND(G120,3),2)</f>
      </c>
      <c r="O120">
        <f>(I120*21)/100</f>
      </c>
      <c t="s">
        <v>23</v>
      </c>
    </row>
    <row r="121" spans="1:5" ht="25.5">
      <c r="A121" s="35" t="s">
        <v>50</v>
      </c>
      <c r="E121" s="36" t="s">
        <v>238</v>
      </c>
    </row>
    <row r="122" spans="1:5" ht="12.75">
      <c r="A122" s="39" t="s">
        <v>52</v>
      </c>
      <c r="E122" s="38" t="s">
        <v>461</v>
      </c>
    </row>
    <row r="123" spans="1:16" ht="25.5">
      <c r="A123" s="25" t="s">
        <v>45</v>
      </c>
      <c s="29" t="s">
        <v>240</v>
      </c>
      <c s="29" t="s">
        <v>241</v>
      </c>
      <c s="25" t="s">
        <v>47</v>
      </c>
      <c s="30" t="s">
        <v>242</v>
      </c>
      <c s="31" t="s">
        <v>49</v>
      </c>
      <c s="32">
        <v>11307.375</v>
      </c>
      <c s="33">
        <v>0</v>
      </c>
      <c s="34">
        <f>ROUND(ROUND(H123,2)*ROUND(G123,3),2)</f>
      </c>
      <c r="O123">
        <f>(I123*21)/100</f>
      </c>
      <c t="s">
        <v>23</v>
      </c>
    </row>
    <row r="124" spans="1:5" ht="25.5">
      <c r="A124" s="35" t="s">
        <v>50</v>
      </c>
      <c r="E124" s="36" t="s">
        <v>243</v>
      </c>
    </row>
    <row r="125" spans="1:5" ht="12.75">
      <c r="A125" s="39" t="s">
        <v>52</v>
      </c>
      <c r="E125" s="38" t="s">
        <v>462</v>
      </c>
    </row>
    <row r="126" spans="1:16" ht="12.75">
      <c r="A126" s="25" t="s">
        <v>45</v>
      </c>
      <c s="29" t="s">
        <v>245</v>
      </c>
      <c s="29" t="s">
        <v>246</v>
      </c>
      <c s="25" t="s">
        <v>47</v>
      </c>
      <c s="30" t="s">
        <v>247</v>
      </c>
      <c s="31" t="s">
        <v>49</v>
      </c>
      <c s="32">
        <v>10925</v>
      </c>
      <c s="33">
        <v>0</v>
      </c>
      <c s="34">
        <f>ROUND(ROUND(H126,2)*ROUND(G126,3),2)</f>
      </c>
      <c r="O126">
        <f>(I126*21)/100</f>
      </c>
      <c t="s">
        <v>23</v>
      </c>
    </row>
    <row r="127" spans="1:5" ht="12.75">
      <c r="A127" s="35" t="s">
        <v>50</v>
      </c>
      <c r="E127" s="36" t="s">
        <v>248</v>
      </c>
    </row>
    <row r="128" spans="1:5" ht="12.75">
      <c r="A128" s="39" t="s">
        <v>52</v>
      </c>
      <c r="E128" s="38" t="s">
        <v>463</v>
      </c>
    </row>
    <row r="129" spans="1:16" ht="12.75">
      <c r="A129" s="25" t="s">
        <v>45</v>
      </c>
      <c s="29" t="s">
        <v>250</v>
      </c>
      <c s="29" t="s">
        <v>251</v>
      </c>
      <c s="25" t="s">
        <v>47</v>
      </c>
      <c s="30" t="s">
        <v>252</v>
      </c>
      <c s="31" t="s">
        <v>49</v>
      </c>
      <c s="32">
        <v>10925</v>
      </c>
      <c s="33">
        <v>0</v>
      </c>
      <c s="34">
        <f>ROUND(ROUND(H129,2)*ROUND(G129,3),2)</f>
      </c>
      <c r="O129">
        <f>(I129*21)/100</f>
      </c>
      <c t="s">
        <v>23</v>
      </c>
    </row>
    <row r="130" spans="1:5" ht="12.75">
      <c r="A130" s="35" t="s">
        <v>50</v>
      </c>
      <c r="E130" s="36" t="s">
        <v>253</v>
      </c>
    </row>
    <row r="131" spans="1:5" ht="12.75">
      <c r="A131" s="39" t="s">
        <v>52</v>
      </c>
      <c r="E131" s="38" t="s">
        <v>463</v>
      </c>
    </row>
    <row r="132" spans="1:16" ht="12.75">
      <c r="A132" s="25" t="s">
        <v>45</v>
      </c>
      <c s="29" t="s">
        <v>254</v>
      </c>
      <c s="29" t="s">
        <v>255</v>
      </c>
      <c s="25" t="s">
        <v>47</v>
      </c>
      <c s="30" t="s">
        <v>256</v>
      </c>
      <c s="31" t="s">
        <v>49</v>
      </c>
      <c s="32">
        <v>56</v>
      </c>
      <c s="33">
        <v>0</v>
      </c>
      <c s="34">
        <f>ROUND(ROUND(H132,2)*ROUND(G132,3),2)</f>
      </c>
      <c r="O132">
        <f>(I132*21)/100</f>
      </c>
      <c t="s">
        <v>23</v>
      </c>
    </row>
    <row r="133" spans="1:5" ht="12.75">
      <c r="A133" s="35" t="s">
        <v>50</v>
      </c>
      <c r="E133" s="36" t="s">
        <v>257</v>
      </c>
    </row>
    <row r="134" spans="1:5" ht="12.75">
      <c r="A134" s="37" t="s">
        <v>52</v>
      </c>
      <c r="E134" s="38" t="s">
        <v>456</v>
      </c>
    </row>
    <row r="135" spans="1:18" ht="12.75" customHeight="1">
      <c r="A135" s="6" t="s">
        <v>43</v>
      </c>
      <c s="6"/>
      <c s="42" t="s">
        <v>100</v>
      </c>
      <c s="6"/>
      <c s="27" t="s">
        <v>258</v>
      </c>
      <c s="6"/>
      <c s="6"/>
      <c s="6"/>
      <c s="43">
        <f>0+Q135</f>
      </c>
      <c r="O135">
        <f>0+R135</f>
      </c>
      <c r="Q135">
        <f>0+I136</f>
      </c>
      <c>
        <f>0+O136</f>
      </c>
    </row>
    <row r="136" spans="1:16" ht="12.75">
      <c r="A136" s="25" t="s">
        <v>45</v>
      </c>
      <c s="29" t="s">
        <v>259</v>
      </c>
      <c s="29" t="s">
        <v>264</v>
      </c>
      <c s="25" t="s">
        <v>47</v>
      </c>
      <c s="30" t="s">
        <v>265</v>
      </c>
      <c s="31" t="s">
        <v>56</v>
      </c>
      <c s="32">
        <v>15</v>
      </c>
      <c s="33">
        <v>0</v>
      </c>
      <c s="34">
        <f>ROUND(ROUND(H136,2)*ROUND(G136,3),2)</f>
      </c>
      <c r="O136">
        <f>(I136*21)/100</f>
      </c>
      <c t="s">
        <v>23</v>
      </c>
    </row>
    <row r="137" spans="1:5" ht="12.75">
      <c r="A137" s="35" t="s">
        <v>50</v>
      </c>
      <c r="E137" s="36" t="s">
        <v>266</v>
      </c>
    </row>
    <row r="138" spans="1:5" ht="12.75">
      <c r="A138" s="37" t="s">
        <v>52</v>
      </c>
      <c r="E138" s="38" t="s">
        <v>464</v>
      </c>
    </row>
    <row r="139" spans="1:18" ht="12.75" customHeight="1">
      <c r="A139" s="6" t="s">
        <v>43</v>
      </c>
      <c s="6"/>
      <c s="42" t="s">
        <v>40</v>
      </c>
      <c s="6"/>
      <c s="27" t="s">
        <v>282</v>
      </c>
      <c s="6"/>
      <c s="6"/>
      <c s="6"/>
      <c s="43">
        <f>0+Q139</f>
      </c>
      <c r="O139">
        <f>0+R139</f>
      </c>
      <c r="Q139">
        <f>0+I140+I143+I146+I149</f>
      </c>
      <c>
        <f>0+O140+O143+O146+O149</f>
      </c>
    </row>
    <row r="140" spans="1:16" ht="25.5">
      <c r="A140" s="25" t="s">
        <v>45</v>
      </c>
      <c s="29" t="s">
        <v>263</v>
      </c>
      <c s="29" t="s">
        <v>284</v>
      </c>
      <c s="25" t="s">
        <v>47</v>
      </c>
      <c s="30" t="s">
        <v>285</v>
      </c>
      <c s="31" t="s">
        <v>158</v>
      </c>
      <c s="32">
        <v>556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286</v>
      </c>
    </row>
    <row r="142" spans="1:5" ht="12.75">
      <c r="A142" s="39" t="s">
        <v>52</v>
      </c>
      <c r="E142" s="38" t="s">
        <v>465</v>
      </c>
    </row>
    <row r="143" spans="1:16" ht="12.75">
      <c r="A143" s="25" t="s">
        <v>45</v>
      </c>
      <c s="29" t="s">
        <v>268</v>
      </c>
      <c s="29" t="s">
        <v>294</v>
      </c>
      <c s="25" t="s">
        <v>47</v>
      </c>
      <c s="30" t="s">
        <v>295</v>
      </c>
      <c s="31" t="s">
        <v>158</v>
      </c>
      <c s="32">
        <v>52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47</v>
      </c>
    </row>
    <row r="145" spans="1:5" ht="51">
      <c r="A145" s="39" t="s">
        <v>52</v>
      </c>
      <c r="E145" s="38" t="s">
        <v>466</v>
      </c>
    </row>
    <row r="146" spans="1:16" ht="12.75">
      <c r="A146" s="25" t="s">
        <v>45</v>
      </c>
      <c s="29" t="s">
        <v>273</v>
      </c>
      <c s="29" t="s">
        <v>362</v>
      </c>
      <c s="25" t="s">
        <v>47</v>
      </c>
      <c s="30" t="s">
        <v>363</v>
      </c>
      <c s="31" t="s">
        <v>158</v>
      </c>
      <c s="32">
        <v>157</v>
      </c>
      <c s="33">
        <v>0</v>
      </c>
      <c s="34">
        <f>ROUND(ROUND(H146,2)*ROUND(G146,3),2)</f>
      </c>
      <c r="O146">
        <f>(I146*21)/100</f>
      </c>
      <c t="s">
        <v>23</v>
      </c>
    </row>
    <row r="147" spans="1:5" ht="102">
      <c r="A147" s="35" t="s">
        <v>50</v>
      </c>
      <c r="E147" s="36" t="s">
        <v>364</v>
      </c>
    </row>
    <row r="148" spans="1:5" ht="76.5">
      <c r="A148" s="39" t="s">
        <v>52</v>
      </c>
      <c r="E148" s="38" t="s">
        <v>467</v>
      </c>
    </row>
    <row r="149" spans="1:16" ht="12.75">
      <c r="A149" s="25" t="s">
        <v>45</v>
      </c>
      <c s="29" t="s">
        <v>278</v>
      </c>
      <c s="29" t="s">
        <v>298</v>
      </c>
      <c s="25" t="s">
        <v>47</v>
      </c>
      <c s="30" t="s">
        <v>299</v>
      </c>
      <c s="31" t="s">
        <v>158</v>
      </c>
      <c s="32">
        <v>512</v>
      </c>
      <c s="33">
        <v>0</v>
      </c>
      <c s="34">
        <f>ROUND(ROUND(H149,2)*ROUND(G149,3),2)</f>
      </c>
      <c r="O149">
        <f>(I149*21)/100</f>
      </c>
      <c t="s">
        <v>23</v>
      </c>
    </row>
    <row r="150" spans="1:5" ht="12.75">
      <c r="A150" s="35" t="s">
        <v>50</v>
      </c>
      <c r="E150" s="36" t="s">
        <v>300</v>
      </c>
    </row>
    <row r="151" spans="1:5" ht="102">
      <c r="A151" s="37" t="s">
        <v>52</v>
      </c>
      <c r="E151" s="38" t="s">
        <v>468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0+O8+O12+O61+O89+O99+O136+O143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469</v>
      </c>
      <c s="40">
        <f>0+I8+I12+I61+I89+I99+I136+I143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469</v>
      </c>
      <c s="6"/>
      <c s="18" t="s">
        <v>470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1278.18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471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0+I13+I16+I19+I22+I25+I28+I31+I34+I37+I40+I43+I46+I49+I52+I55+I58</f>
      </c>
      <c>
        <f>0+O13+O16+O19+O22+O25+O28+O31+O34+O37+O40+O43+O46+O49+O52+O55+O58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27.72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12.75">
      <c r="A15" s="39" t="s">
        <v>52</v>
      </c>
      <c r="E15" s="38" t="s">
        <v>472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50.4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12.75">
      <c r="A18" s="39" t="s">
        <v>52</v>
      </c>
      <c r="E18" s="38" t="s">
        <v>473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32.76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12.75">
      <c r="A21" s="39" t="s">
        <v>52</v>
      </c>
      <c r="E21" s="38" t="s">
        <v>474</v>
      </c>
    </row>
    <row r="22" spans="1:16" ht="12.75">
      <c r="A22" s="25" t="s">
        <v>45</v>
      </c>
      <c s="29" t="s">
        <v>35</v>
      </c>
      <c s="29" t="s">
        <v>92</v>
      </c>
      <c s="25" t="s">
        <v>47</v>
      </c>
      <c s="30" t="s">
        <v>93</v>
      </c>
      <c s="31" t="s">
        <v>79</v>
      </c>
      <c s="32">
        <v>6000.75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89.25">
      <c r="A23" s="35" t="s">
        <v>50</v>
      </c>
      <c r="E23" s="36" t="s">
        <v>94</v>
      </c>
    </row>
    <row r="24" spans="1:5" ht="12.75">
      <c r="A24" s="39" t="s">
        <v>52</v>
      </c>
      <c r="E24" s="38" t="s">
        <v>475</v>
      </c>
    </row>
    <row r="25" spans="1:16" ht="12.75">
      <c r="A25" s="25" t="s">
        <v>45</v>
      </c>
      <c s="29" t="s">
        <v>37</v>
      </c>
      <c s="29" t="s">
        <v>97</v>
      </c>
      <c s="25" t="s">
        <v>47</v>
      </c>
      <c s="30" t="s">
        <v>98</v>
      </c>
      <c s="31" t="s">
        <v>79</v>
      </c>
      <c s="32">
        <v>6000.75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99</v>
      </c>
    </row>
    <row r="27" spans="1:5" ht="12.75">
      <c r="A27" s="39" t="s">
        <v>52</v>
      </c>
      <c r="E27" s="38" t="s">
        <v>475</v>
      </c>
    </row>
    <row r="28" spans="1:16" ht="12.75">
      <c r="A28" s="25" t="s">
        <v>45</v>
      </c>
      <c s="29" t="s">
        <v>96</v>
      </c>
      <c s="29" t="s">
        <v>101</v>
      </c>
      <c s="25" t="s">
        <v>47</v>
      </c>
      <c s="30" t="s">
        <v>102</v>
      </c>
      <c s="31" t="s">
        <v>79</v>
      </c>
      <c s="32">
        <v>3544.5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103</v>
      </c>
    </row>
    <row r="30" spans="1:5" ht="12.75">
      <c r="A30" s="39" t="s">
        <v>52</v>
      </c>
      <c r="E30" s="38" t="s">
        <v>476</v>
      </c>
    </row>
    <row r="31" spans="1:16" ht="12.75">
      <c r="A31" s="25" t="s">
        <v>45</v>
      </c>
      <c s="29" t="s">
        <v>100</v>
      </c>
      <c s="29" t="s">
        <v>105</v>
      </c>
      <c s="25" t="s">
        <v>47</v>
      </c>
      <c s="30" t="s">
        <v>106</v>
      </c>
      <c s="31" t="s">
        <v>79</v>
      </c>
      <c s="32">
        <v>625.5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107</v>
      </c>
    </row>
    <row r="33" spans="1:5" ht="12.75">
      <c r="A33" s="39" t="s">
        <v>52</v>
      </c>
      <c r="E33" s="38" t="s">
        <v>477</v>
      </c>
    </row>
    <row r="34" spans="1:16" ht="12.75">
      <c r="A34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79</v>
      </c>
      <c s="32">
        <v>359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111</v>
      </c>
    </row>
    <row r="36" spans="1:5" ht="12.75">
      <c r="A36" s="39" t="s">
        <v>52</v>
      </c>
      <c r="E36" s="38" t="s">
        <v>478</v>
      </c>
    </row>
    <row r="37" spans="1:16" ht="12.75">
      <c r="A37" s="25" t="s">
        <v>45</v>
      </c>
      <c s="29" t="s">
        <v>42</v>
      </c>
      <c s="29" t="s">
        <v>114</v>
      </c>
      <c s="25" t="s">
        <v>47</v>
      </c>
      <c s="30" t="s">
        <v>115</v>
      </c>
      <c s="31" t="s">
        <v>79</v>
      </c>
      <c s="32">
        <v>110.88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63.75">
      <c r="A39" s="39" t="s">
        <v>52</v>
      </c>
      <c r="E39" s="38" t="s">
        <v>479</v>
      </c>
    </row>
    <row r="40" spans="1:16" ht="12.75">
      <c r="A40" s="25" t="s">
        <v>45</v>
      </c>
      <c s="29" t="s">
        <v>113</v>
      </c>
      <c s="29" t="s">
        <v>118</v>
      </c>
      <c s="25" t="s">
        <v>47</v>
      </c>
      <c s="30" t="s">
        <v>119</v>
      </c>
      <c s="31" t="s">
        <v>79</v>
      </c>
      <c s="32">
        <v>26599.9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51">
      <c r="A41" s="35" t="s">
        <v>50</v>
      </c>
      <c r="E41" s="36" t="s">
        <v>120</v>
      </c>
    </row>
    <row r="42" spans="1:5" ht="12.75">
      <c r="A42" s="39" t="s">
        <v>52</v>
      </c>
      <c r="E42" s="38" t="s">
        <v>480</v>
      </c>
    </row>
    <row r="43" spans="1:16" ht="12.75">
      <c r="A43" s="25" t="s">
        <v>45</v>
      </c>
      <c s="29" t="s">
        <v>117</v>
      </c>
      <c s="29" t="s">
        <v>123</v>
      </c>
      <c s="25" t="s">
        <v>47</v>
      </c>
      <c s="30" t="s">
        <v>124</v>
      </c>
      <c s="31" t="s">
        <v>79</v>
      </c>
      <c s="32">
        <v>625.5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481</v>
      </c>
    </row>
    <row r="46" spans="1:16" ht="12.75">
      <c r="A46" s="25" t="s">
        <v>45</v>
      </c>
      <c s="29" t="s">
        <v>122</v>
      </c>
      <c s="29" t="s">
        <v>127</v>
      </c>
      <c s="25" t="s">
        <v>47</v>
      </c>
      <c s="30" t="s">
        <v>128</v>
      </c>
      <c s="31" t="s">
        <v>79</v>
      </c>
      <c s="32">
        <v>4694.1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129</v>
      </c>
    </row>
    <row r="48" spans="1:5" ht="12.75">
      <c r="A48" s="39" t="s">
        <v>52</v>
      </c>
      <c r="E48" s="38" t="s">
        <v>482</v>
      </c>
    </row>
    <row r="49" spans="1:16" ht="12.75">
      <c r="A49" s="25" t="s">
        <v>45</v>
      </c>
      <c s="29" t="s">
        <v>126</v>
      </c>
      <c s="29" t="s">
        <v>132</v>
      </c>
      <c s="25" t="s">
        <v>47</v>
      </c>
      <c s="30" t="s">
        <v>133</v>
      </c>
      <c s="31" t="s">
        <v>79</v>
      </c>
      <c s="32">
        <v>359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9" t="s">
        <v>52</v>
      </c>
      <c r="E51" s="38" t="s">
        <v>483</v>
      </c>
    </row>
    <row r="52" spans="1:16" ht="12.75">
      <c r="A52" s="25" t="s">
        <v>45</v>
      </c>
      <c s="29" t="s">
        <v>131</v>
      </c>
      <c s="29" t="s">
        <v>136</v>
      </c>
      <c s="25" t="s">
        <v>47</v>
      </c>
      <c s="30" t="s">
        <v>137</v>
      </c>
      <c s="31" t="s">
        <v>49</v>
      </c>
      <c s="32">
        <v>12886.667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12.75">
      <c r="A53" s="35" t="s">
        <v>50</v>
      </c>
      <c r="E53" s="36" t="s">
        <v>383</v>
      </c>
    </row>
    <row r="54" spans="1:5" ht="25.5">
      <c r="A54" s="39" t="s">
        <v>52</v>
      </c>
      <c r="E54" s="38" t="s">
        <v>484</v>
      </c>
    </row>
    <row r="55" spans="1:16" ht="12.75">
      <c r="A55" s="25" t="s">
        <v>45</v>
      </c>
      <c s="29" t="s">
        <v>135</v>
      </c>
      <c s="29" t="s">
        <v>140</v>
      </c>
      <c s="25" t="s">
        <v>47</v>
      </c>
      <c s="30" t="s">
        <v>141</v>
      </c>
      <c s="31" t="s">
        <v>79</v>
      </c>
      <c s="32">
        <v>1933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25.5">
      <c r="A56" s="35" t="s">
        <v>50</v>
      </c>
      <c r="E56" s="36" t="s">
        <v>142</v>
      </c>
    </row>
    <row r="57" spans="1:5" ht="12.75">
      <c r="A57" s="39" t="s">
        <v>52</v>
      </c>
      <c r="E57" s="38" t="s">
        <v>485</v>
      </c>
    </row>
    <row r="58" spans="1:16" ht="12.75">
      <c r="A58" s="25" t="s">
        <v>45</v>
      </c>
      <c s="29" t="s">
        <v>139</v>
      </c>
      <c s="29" t="s">
        <v>145</v>
      </c>
      <c s="25" t="s">
        <v>47</v>
      </c>
      <c s="30" t="s">
        <v>146</v>
      </c>
      <c s="31" t="s">
        <v>49</v>
      </c>
      <c s="32">
        <v>12886.667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51">
      <c r="A59" s="35" t="s">
        <v>50</v>
      </c>
      <c r="E59" s="36" t="s">
        <v>147</v>
      </c>
    </row>
    <row r="60" spans="1:5" ht="12.75">
      <c r="A60" s="37" t="s">
        <v>52</v>
      </c>
      <c r="E60" s="38" t="s">
        <v>486</v>
      </c>
    </row>
    <row r="61" spans="1:18" ht="12.75" customHeight="1">
      <c r="A61" s="6" t="s">
        <v>43</v>
      </c>
      <c s="6"/>
      <c s="42" t="s">
        <v>23</v>
      </c>
      <c s="6"/>
      <c s="27" t="s">
        <v>149</v>
      </c>
      <c s="6"/>
      <c s="6"/>
      <c s="6"/>
      <c s="43">
        <f>0+Q61</f>
      </c>
      <c r="O61">
        <f>0+R61</f>
      </c>
      <c r="Q61">
        <f>0+I62+I65+I68+I71+I74+I77+I80+I83+I86</f>
      </c>
      <c>
        <f>0+O62+O65+O68+O71+O74+O77+O80+O83+O86</f>
      </c>
    </row>
    <row r="62" spans="1:16" ht="12.75">
      <c r="A62" s="25" t="s">
        <v>45</v>
      </c>
      <c s="29" t="s">
        <v>144</v>
      </c>
      <c s="29" t="s">
        <v>329</v>
      </c>
      <c s="25" t="s">
        <v>47</v>
      </c>
      <c s="30" t="s">
        <v>330</v>
      </c>
      <c s="31" t="s">
        <v>79</v>
      </c>
      <c s="32">
        <v>6182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487</v>
      </c>
    </row>
    <row r="64" spans="1:5" ht="12.75">
      <c r="A64" s="39" t="s">
        <v>52</v>
      </c>
      <c r="E64" s="38" t="s">
        <v>488</v>
      </c>
    </row>
    <row r="65" spans="1:16" ht="12.75">
      <c r="A65" s="25" t="s">
        <v>45</v>
      </c>
      <c s="29" t="s">
        <v>150</v>
      </c>
      <c s="29" t="s">
        <v>151</v>
      </c>
      <c s="25" t="s">
        <v>47</v>
      </c>
      <c s="30" t="s">
        <v>152</v>
      </c>
      <c s="31" t="s">
        <v>49</v>
      </c>
      <c s="32">
        <v>451.2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12.75">
      <c r="A66" s="35" t="s">
        <v>50</v>
      </c>
      <c r="E66" s="36" t="s">
        <v>153</v>
      </c>
    </row>
    <row r="67" spans="1:5" ht="12.75">
      <c r="A67" s="39" t="s">
        <v>52</v>
      </c>
      <c r="E67" s="38" t="s">
        <v>489</v>
      </c>
    </row>
    <row r="68" spans="1:16" ht="12.75">
      <c r="A68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158</v>
      </c>
      <c s="32">
        <v>564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159</v>
      </c>
    </row>
    <row r="70" spans="1:5" ht="12.75">
      <c r="A70" s="39" t="s">
        <v>52</v>
      </c>
      <c r="E70" s="38" t="s">
        <v>490</v>
      </c>
    </row>
    <row r="71" spans="1:16" ht="12.75">
      <c r="A71" s="25" t="s">
        <v>45</v>
      </c>
      <c s="29" t="s">
        <v>161</v>
      </c>
      <c s="29" t="s">
        <v>167</v>
      </c>
      <c s="25" t="s">
        <v>168</v>
      </c>
      <c s="30" t="s">
        <v>169</v>
      </c>
      <c s="31" t="s">
        <v>49</v>
      </c>
      <c s="32">
        <v>3606.667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25.5">
      <c r="A72" s="35" t="s">
        <v>50</v>
      </c>
      <c r="E72" s="36" t="s">
        <v>337</v>
      </c>
    </row>
    <row r="73" spans="1:5" ht="12.75">
      <c r="A73" s="39" t="s">
        <v>52</v>
      </c>
      <c r="E73" s="38" t="s">
        <v>491</v>
      </c>
    </row>
    <row r="74" spans="1:16" ht="12.75">
      <c r="A74" s="25" t="s">
        <v>45</v>
      </c>
      <c s="29" t="s">
        <v>166</v>
      </c>
      <c s="29" t="s">
        <v>167</v>
      </c>
      <c s="25" t="s">
        <v>173</v>
      </c>
      <c s="30" t="s">
        <v>169</v>
      </c>
      <c s="31" t="s">
        <v>49</v>
      </c>
      <c s="32">
        <v>3817.778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38.25">
      <c r="A75" s="35" t="s">
        <v>50</v>
      </c>
      <c r="E75" s="36" t="s">
        <v>492</v>
      </c>
    </row>
    <row r="76" spans="1:5" ht="12.75">
      <c r="A76" s="39" t="s">
        <v>52</v>
      </c>
      <c r="E76" s="38" t="s">
        <v>493</v>
      </c>
    </row>
    <row r="77" spans="1:16" ht="25.5">
      <c r="A77" s="25" t="s">
        <v>45</v>
      </c>
      <c s="29" t="s">
        <v>172</v>
      </c>
      <c s="29" t="s">
        <v>177</v>
      </c>
      <c s="25" t="s">
        <v>168</v>
      </c>
      <c s="30" t="s">
        <v>178</v>
      </c>
      <c s="31" t="s">
        <v>49</v>
      </c>
      <c s="32">
        <v>7213.333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50</v>
      </c>
      <c r="E78" s="36" t="s">
        <v>341</v>
      </c>
    </row>
    <row r="79" spans="1:5" ht="12.75">
      <c r="A79" s="39" t="s">
        <v>52</v>
      </c>
      <c r="E79" s="38" t="s">
        <v>494</v>
      </c>
    </row>
    <row r="80" spans="1:16" ht="25.5">
      <c r="A80" s="25" t="s">
        <v>45</v>
      </c>
      <c s="29" t="s">
        <v>176</v>
      </c>
      <c s="29" t="s">
        <v>177</v>
      </c>
      <c s="25" t="s">
        <v>173</v>
      </c>
      <c s="30" t="s">
        <v>178</v>
      </c>
      <c s="31" t="s">
        <v>49</v>
      </c>
      <c s="32">
        <v>22906.667</v>
      </c>
      <c s="33">
        <v>0</v>
      </c>
      <c s="34">
        <f>ROUND(ROUND(H80,2)*ROUND(G80,3),2)</f>
      </c>
      <c r="O80">
        <f>(I80*21)/100</f>
      </c>
      <c t="s">
        <v>23</v>
      </c>
    </row>
    <row r="81" spans="1:5" ht="25.5">
      <c r="A81" s="35" t="s">
        <v>50</v>
      </c>
      <c r="E81" s="36" t="s">
        <v>495</v>
      </c>
    </row>
    <row r="82" spans="1:5" ht="25.5">
      <c r="A82" s="39" t="s">
        <v>52</v>
      </c>
      <c r="E82" s="38" t="s">
        <v>496</v>
      </c>
    </row>
    <row r="83" spans="1:16" ht="12.75">
      <c r="A83" s="25" t="s">
        <v>45</v>
      </c>
      <c s="29" t="s">
        <v>181</v>
      </c>
      <c s="29" t="s">
        <v>185</v>
      </c>
      <c s="25" t="s">
        <v>47</v>
      </c>
      <c s="30" t="s">
        <v>186</v>
      </c>
      <c s="31" t="s">
        <v>49</v>
      </c>
      <c s="32">
        <v>3200</v>
      </c>
      <c s="33">
        <v>0</v>
      </c>
      <c s="34">
        <f>ROUND(ROUND(H83,2)*ROUND(G83,3),2)</f>
      </c>
      <c r="O83">
        <f>(I83*21)/100</f>
      </c>
      <c t="s">
        <v>23</v>
      </c>
    </row>
    <row r="84" spans="1:5" ht="12.75">
      <c r="A84" s="35" t="s">
        <v>50</v>
      </c>
      <c r="E84" s="36" t="s">
        <v>47</v>
      </c>
    </row>
    <row r="85" spans="1:5" ht="12.75">
      <c r="A85" s="39" t="s">
        <v>52</v>
      </c>
      <c r="E85" s="38" t="s">
        <v>497</v>
      </c>
    </row>
    <row r="86" spans="1:16" ht="12.75">
      <c r="A86" s="25" t="s">
        <v>45</v>
      </c>
      <c s="29" t="s">
        <v>184</v>
      </c>
      <c s="29" t="s">
        <v>346</v>
      </c>
      <c s="25" t="s">
        <v>47</v>
      </c>
      <c s="30" t="s">
        <v>347</v>
      </c>
      <c s="31" t="s">
        <v>49</v>
      </c>
      <c s="32">
        <v>13268</v>
      </c>
      <c s="33">
        <v>0</v>
      </c>
      <c s="34">
        <f>ROUND(ROUND(H86,2)*ROUND(G86,3),2)</f>
      </c>
      <c r="O86">
        <f>(I86*21)/100</f>
      </c>
      <c t="s">
        <v>23</v>
      </c>
    </row>
    <row r="87" spans="1:5" ht="12.75">
      <c r="A87" s="35" t="s">
        <v>50</v>
      </c>
      <c r="E87" s="36" t="s">
        <v>348</v>
      </c>
    </row>
    <row r="88" spans="1:5" ht="12.75">
      <c r="A88" s="37" t="s">
        <v>52</v>
      </c>
      <c r="E88" s="38" t="s">
        <v>498</v>
      </c>
    </row>
    <row r="89" spans="1:18" ht="12.75" customHeight="1">
      <c r="A89" s="6" t="s">
        <v>43</v>
      </c>
      <c s="6"/>
      <c s="42" t="s">
        <v>33</v>
      </c>
      <c s="6"/>
      <c s="27" t="s">
        <v>188</v>
      </c>
      <c s="6"/>
      <c s="6"/>
      <c s="6"/>
      <c s="43">
        <f>0+Q89</f>
      </c>
      <c r="O89">
        <f>0+R89</f>
      </c>
      <c r="Q89">
        <f>0+I90+I93+I96</f>
      </c>
      <c>
        <f>0+O90+O93+O96</f>
      </c>
    </row>
    <row r="90" spans="1:16" ht="12.75">
      <c r="A90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79</v>
      </c>
      <c s="32">
        <v>130.8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12.75">
      <c r="A91" s="35" t="s">
        <v>50</v>
      </c>
      <c r="E91" s="36" t="s">
        <v>499</v>
      </c>
    </row>
    <row r="92" spans="1:5" ht="12.75">
      <c r="A92" s="39" t="s">
        <v>52</v>
      </c>
      <c r="E92" s="38" t="s">
        <v>500</v>
      </c>
    </row>
    <row r="93" spans="1:16" ht="12.75">
      <c r="A93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79</v>
      </c>
      <c s="32">
        <v>2.2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12.75">
      <c r="A94" s="35" t="s">
        <v>50</v>
      </c>
      <c r="E94" s="36" t="s">
        <v>47</v>
      </c>
    </row>
    <row r="95" spans="1:5" ht="12.75">
      <c r="A95" s="39" t="s">
        <v>52</v>
      </c>
      <c r="E95" s="38" t="s">
        <v>501</v>
      </c>
    </row>
    <row r="96" spans="1:16" ht="12.75">
      <c r="A96" s="25" t="s">
        <v>45</v>
      </c>
      <c s="29" t="s">
        <v>197</v>
      </c>
      <c s="29" t="s">
        <v>502</v>
      </c>
      <c s="25" t="s">
        <v>47</v>
      </c>
      <c s="30" t="s">
        <v>503</v>
      </c>
      <c s="31" t="s">
        <v>79</v>
      </c>
      <c s="32">
        <v>130.8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50</v>
      </c>
      <c r="E97" s="36" t="s">
        <v>504</v>
      </c>
    </row>
    <row r="98" spans="1:5" ht="12.75">
      <c r="A98" s="37" t="s">
        <v>52</v>
      </c>
      <c r="E98" s="38" t="s">
        <v>500</v>
      </c>
    </row>
    <row r="99" spans="1:18" ht="12.75" customHeight="1">
      <c r="A99" s="6" t="s">
        <v>43</v>
      </c>
      <c s="6"/>
      <c s="42" t="s">
        <v>35</v>
      </c>
      <c s="6"/>
      <c s="27" t="s">
        <v>205</v>
      </c>
      <c s="6"/>
      <c s="6"/>
      <c s="6"/>
      <c s="43">
        <f>0+Q99</f>
      </c>
      <c r="O99">
        <f>0+R99</f>
      </c>
      <c r="Q99">
        <f>0+I100+I103+I106+I109+I112+I115+I118+I121+I124+I127+I130+I133</f>
      </c>
      <c>
        <f>0+O100+O103+O106+O109+O112+O115+O118+O121+O124+O127+O130+O133</f>
      </c>
    </row>
    <row r="100" spans="1:16" ht="12.75">
      <c r="A100" s="25" t="s">
        <v>45</v>
      </c>
      <c s="29" t="s">
        <v>201</v>
      </c>
      <c s="29" t="s">
        <v>207</v>
      </c>
      <c s="25" t="s">
        <v>47</v>
      </c>
      <c s="30" t="s">
        <v>208</v>
      </c>
      <c s="31" t="s">
        <v>49</v>
      </c>
      <c s="32">
        <v>9345.375</v>
      </c>
      <c s="33">
        <v>0</v>
      </c>
      <c s="34">
        <f>ROUND(ROUND(H100,2)*ROUND(G100,3),2)</f>
      </c>
      <c r="O100">
        <f>(I100*21)/100</f>
      </c>
      <c t="s">
        <v>23</v>
      </c>
    </row>
    <row r="101" spans="1:5" ht="25.5">
      <c r="A101" s="35" t="s">
        <v>50</v>
      </c>
      <c r="E101" s="36" t="s">
        <v>209</v>
      </c>
    </row>
    <row r="102" spans="1:5" ht="12.75">
      <c r="A102" s="39" t="s">
        <v>52</v>
      </c>
      <c r="E102" s="38" t="s">
        <v>505</v>
      </c>
    </row>
    <row r="103" spans="1:16" ht="12.75">
      <c r="A103" s="25" t="s">
        <v>45</v>
      </c>
      <c s="29" t="s">
        <v>206</v>
      </c>
      <c s="29" t="s">
        <v>212</v>
      </c>
      <c s="25" t="s">
        <v>47</v>
      </c>
      <c s="30" t="s">
        <v>213</v>
      </c>
      <c s="31" t="s">
        <v>49</v>
      </c>
      <c s="32">
        <v>67</v>
      </c>
      <c s="33">
        <v>0</v>
      </c>
      <c s="34">
        <f>ROUND(ROUND(H103,2)*ROUND(G103,3),2)</f>
      </c>
      <c r="O103">
        <f>(I103*21)/100</f>
      </c>
      <c t="s">
        <v>23</v>
      </c>
    </row>
    <row r="104" spans="1:5" ht="12.75">
      <c r="A104" s="35" t="s">
        <v>50</v>
      </c>
      <c r="E104" s="36" t="s">
        <v>214</v>
      </c>
    </row>
    <row r="105" spans="1:5" ht="12.75">
      <c r="A105" s="39" t="s">
        <v>52</v>
      </c>
      <c r="E105" s="38" t="s">
        <v>506</v>
      </c>
    </row>
    <row r="106" spans="1:16" ht="12.75">
      <c r="A106" s="25" t="s">
        <v>45</v>
      </c>
      <c s="29" t="s">
        <v>211</v>
      </c>
      <c s="29" t="s">
        <v>217</v>
      </c>
      <c s="25" t="s">
        <v>47</v>
      </c>
      <c s="30" t="s">
        <v>218</v>
      </c>
      <c s="31" t="s">
        <v>49</v>
      </c>
      <c s="32">
        <v>9959.625</v>
      </c>
      <c s="33">
        <v>0</v>
      </c>
      <c s="34">
        <f>ROUND(ROUND(H106,2)*ROUND(G106,3),2)</f>
      </c>
      <c r="O106">
        <f>(I106*21)/100</f>
      </c>
      <c t="s">
        <v>23</v>
      </c>
    </row>
    <row r="107" spans="1:5" ht="25.5">
      <c r="A107" s="35" t="s">
        <v>50</v>
      </c>
      <c r="E107" s="36" t="s">
        <v>219</v>
      </c>
    </row>
    <row r="108" spans="1:5" ht="12.75">
      <c r="A108" s="39" t="s">
        <v>52</v>
      </c>
      <c r="E108" s="38" t="s">
        <v>507</v>
      </c>
    </row>
    <row r="109" spans="1:16" ht="12.75">
      <c r="A109" s="25" t="s">
        <v>45</v>
      </c>
      <c s="29" t="s">
        <v>216</v>
      </c>
      <c s="29" t="s">
        <v>222</v>
      </c>
      <c s="25" t="s">
        <v>47</v>
      </c>
      <c s="30" t="s">
        <v>223</v>
      </c>
      <c s="31" t="s">
        <v>79</v>
      </c>
      <c s="32">
        <v>172</v>
      </c>
      <c s="33">
        <v>0</v>
      </c>
      <c s="34">
        <f>ROUND(ROUND(H109,2)*ROUND(G109,3),2)</f>
      </c>
      <c r="O109">
        <f>(I109*21)/100</f>
      </c>
      <c t="s">
        <v>23</v>
      </c>
    </row>
    <row r="110" spans="1:5" ht="12.75">
      <c r="A110" s="35" t="s">
        <v>50</v>
      </c>
      <c r="E110" s="36" t="s">
        <v>47</v>
      </c>
    </row>
    <row r="111" spans="1:5" ht="25.5">
      <c r="A111" s="39" t="s">
        <v>52</v>
      </c>
      <c r="E111" s="38" t="s">
        <v>508</v>
      </c>
    </row>
    <row r="112" spans="1:16" ht="12.75">
      <c r="A112" s="25" t="s">
        <v>45</v>
      </c>
      <c s="29" t="s">
        <v>221</v>
      </c>
      <c s="29" t="s">
        <v>226</v>
      </c>
      <c s="25" t="s">
        <v>47</v>
      </c>
      <c s="30" t="s">
        <v>227</v>
      </c>
      <c s="31" t="s">
        <v>49</v>
      </c>
      <c s="32">
        <v>9213.75</v>
      </c>
      <c s="33">
        <v>0</v>
      </c>
      <c s="34">
        <f>ROUND(ROUND(H112,2)*ROUND(G112,3),2)</f>
      </c>
      <c r="O112">
        <f>(I112*21)/100</f>
      </c>
      <c t="s">
        <v>23</v>
      </c>
    </row>
    <row r="113" spans="1:5" ht="25.5">
      <c r="A113" s="35" t="s">
        <v>50</v>
      </c>
      <c r="E113" s="36" t="s">
        <v>228</v>
      </c>
    </row>
    <row r="114" spans="1:5" ht="12.75">
      <c r="A114" s="39" t="s">
        <v>52</v>
      </c>
      <c r="E114" s="38" t="s">
        <v>509</v>
      </c>
    </row>
    <row r="115" spans="1:16" ht="12.75">
      <c r="A115" s="25" t="s">
        <v>45</v>
      </c>
      <c s="29" t="s">
        <v>225</v>
      </c>
      <c s="29" t="s">
        <v>231</v>
      </c>
      <c s="25" t="s">
        <v>47</v>
      </c>
      <c s="30" t="s">
        <v>232</v>
      </c>
      <c s="31" t="s">
        <v>49</v>
      </c>
      <c s="32">
        <v>17944.875</v>
      </c>
      <c s="33">
        <v>0</v>
      </c>
      <c s="34">
        <f>ROUND(ROUND(H115,2)*ROUND(G115,3),2)</f>
      </c>
      <c r="O115">
        <f>(I115*21)/100</f>
      </c>
      <c t="s">
        <v>23</v>
      </c>
    </row>
    <row r="116" spans="1:5" ht="25.5">
      <c r="A116" s="35" t="s">
        <v>50</v>
      </c>
      <c r="E116" s="36" t="s">
        <v>233</v>
      </c>
    </row>
    <row r="117" spans="1:5" ht="25.5">
      <c r="A117" s="39" t="s">
        <v>52</v>
      </c>
      <c r="E117" s="38" t="s">
        <v>510</v>
      </c>
    </row>
    <row r="118" spans="1:16" ht="12.75">
      <c r="A118" s="25" t="s">
        <v>45</v>
      </c>
      <c s="29" t="s">
        <v>230</v>
      </c>
      <c s="29" t="s">
        <v>236</v>
      </c>
      <c s="25" t="s">
        <v>47</v>
      </c>
      <c s="30" t="s">
        <v>237</v>
      </c>
      <c s="31" t="s">
        <v>49</v>
      </c>
      <c s="32">
        <v>8950.5</v>
      </c>
      <c s="33">
        <v>0</v>
      </c>
      <c s="34">
        <f>ROUND(ROUND(H118,2)*ROUND(G118,3),2)</f>
      </c>
      <c r="O118">
        <f>(I118*21)/100</f>
      </c>
      <c t="s">
        <v>23</v>
      </c>
    </row>
    <row r="119" spans="1:5" ht="25.5">
      <c r="A119" s="35" t="s">
        <v>50</v>
      </c>
      <c r="E119" s="36" t="s">
        <v>238</v>
      </c>
    </row>
    <row r="120" spans="1:5" ht="12.75">
      <c r="A120" s="39" t="s">
        <v>52</v>
      </c>
      <c r="E120" s="38" t="s">
        <v>511</v>
      </c>
    </row>
    <row r="121" spans="1:16" ht="25.5">
      <c r="A121" s="25" t="s">
        <v>45</v>
      </c>
      <c s="29" t="s">
        <v>235</v>
      </c>
      <c s="29" t="s">
        <v>241</v>
      </c>
      <c s="25" t="s">
        <v>47</v>
      </c>
      <c s="30" t="s">
        <v>242</v>
      </c>
      <c s="31" t="s">
        <v>49</v>
      </c>
      <c s="32">
        <v>9082.125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25.5">
      <c r="A122" s="35" t="s">
        <v>50</v>
      </c>
      <c r="E122" s="36" t="s">
        <v>243</v>
      </c>
    </row>
    <row r="123" spans="1:5" ht="12.75">
      <c r="A123" s="39" t="s">
        <v>52</v>
      </c>
      <c r="E123" s="38" t="s">
        <v>512</v>
      </c>
    </row>
    <row r="124" spans="1:16" ht="12.75">
      <c r="A124" s="25" t="s">
        <v>45</v>
      </c>
      <c s="29" t="s">
        <v>240</v>
      </c>
      <c s="29" t="s">
        <v>246</v>
      </c>
      <c s="25" t="s">
        <v>47</v>
      </c>
      <c s="30" t="s">
        <v>247</v>
      </c>
      <c s="31" t="s">
        <v>49</v>
      </c>
      <c s="32">
        <v>8775</v>
      </c>
      <c s="33">
        <v>0</v>
      </c>
      <c s="34">
        <f>ROUND(ROUND(H124,2)*ROUND(G124,3),2)</f>
      </c>
      <c r="O124">
        <f>(I124*21)/100</f>
      </c>
      <c t="s">
        <v>23</v>
      </c>
    </row>
    <row r="125" spans="1:5" ht="12.75">
      <c r="A125" s="35" t="s">
        <v>50</v>
      </c>
      <c r="E125" s="36" t="s">
        <v>248</v>
      </c>
    </row>
    <row r="126" spans="1:5" ht="12.75">
      <c r="A126" s="39" t="s">
        <v>52</v>
      </c>
      <c r="E126" s="38" t="s">
        <v>513</v>
      </c>
    </row>
    <row r="127" spans="1:16" ht="12.75">
      <c r="A127" s="25" t="s">
        <v>45</v>
      </c>
      <c s="29" t="s">
        <v>245</v>
      </c>
      <c s="29" t="s">
        <v>251</v>
      </c>
      <c s="25" t="s">
        <v>47</v>
      </c>
      <c s="30" t="s">
        <v>252</v>
      </c>
      <c s="31" t="s">
        <v>49</v>
      </c>
      <c s="32">
        <v>8775</v>
      </c>
      <c s="33">
        <v>0</v>
      </c>
      <c s="34">
        <f>ROUND(ROUND(H127,2)*ROUND(G127,3),2)</f>
      </c>
      <c r="O127">
        <f>(I127*21)/100</f>
      </c>
      <c t="s">
        <v>23</v>
      </c>
    </row>
    <row r="128" spans="1:5" ht="12.75">
      <c r="A128" s="35" t="s">
        <v>50</v>
      </c>
      <c r="E128" s="36" t="s">
        <v>253</v>
      </c>
    </row>
    <row r="129" spans="1:5" ht="12.75">
      <c r="A129" s="39" t="s">
        <v>52</v>
      </c>
      <c r="E129" s="38" t="s">
        <v>513</v>
      </c>
    </row>
    <row r="130" spans="1:16" ht="12.75">
      <c r="A130" s="25" t="s">
        <v>45</v>
      </c>
      <c s="29" t="s">
        <v>250</v>
      </c>
      <c s="29" t="s">
        <v>255</v>
      </c>
      <c s="25" t="s">
        <v>47</v>
      </c>
      <c s="30" t="s">
        <v>256</v>
      </c>
      <c s="31" t="s">
        <v>49</v>
      </c>
      <c s="32">
        <v>63</v>
      </c>
      <c s="33">
        <v>0</v>
      </c>
      <c s="34">
        <f>ROUND(ROUND(H130,2)*ROUND(G130,3),2)</f>
      </c>
      <c r="O130">
        <f>(I130*21)/100</f>
      </c>
      <c t="s">
        <v>23</v>
      </c>
    </row>
    <row r="131" spans="1:5" ht="12.75">
      <c r="A131" s="35" t="s">
        <v>50</v>
      </c>
      <c r="E131" s="36" t="s">
        <v>257</v>
      </c>
    </row>
    <row r="132" spans="1:5" ht="12.75">
      <c r="A132" s="39" t="s">
        <v>52</v>
      </c>
      <c r="E132" s="38" t="s">
        <v>514</v>
      </c>
    </row>
    <row r="133" spans="1:16" ht="25.5">
      <c r="A133" s="25" t="s">
        <v>45</v>
      </c>
      <c s="29" t="s">
        <v>254</v>
      </c>
      <c s="29" t="s">
        <v>515</v>
      </c>
      <c s="25" t="s">
        <v>47</v>
      </c>
      <c s="30" t="s">
        <v>516</v>
      </c>
      <c s="31" t="s">
        <v>49</v>
      </c>
      <c s="32">
        <v>4</v>
      </c>
      <c s="33">
        <v>0</v>
      </c>
      <c s="34">
        <f>ROUND(ROUND(H133,2)*ROUND(G133,3),2)</f>
      </c>
      <c r="O133">
        <f>(I133*21)/100</f>
      </c>
      <c t="s">
        <v>23</v>
      </c>
    </row>
    <row r="134" spans="1:5" ht="12.75">
      <c r="A134" s="35" t="s">
        <v>50</v>
      </c>
      <c r="E134" s="36" t="s">
        <v>517</v>
      </c>
    </row>
    <row r="135" spans="1:5" ht="12.75">
      <c r="A135" s="37" t="s">
        <v>52</v>
      </c>
      <c r="E135" s="38" t="s">
        <v>518</v>
      </c>
    </row>
    <row r="136" spans="1:18" ht="12.75" customHeight="1">
      <c r="A136" s="6" t="s">
        <v>43</v>
      </c>
      <c s="6"/>
      <c s="42" t="s">
        <v>100</v>
      </c>
      <c s="6"/>
      <c s="27" t="s">
        <v>258</v>
      </c>
      <c s="6"/>
      <c s="6"/>
      <c s="6"/>
      <c s="43">
        <f>0+Q136</f>
      </c>
      <c r="O136">
        <f>0+R136</f>
      </c>
      <c r="Q136">
        <f>0+I137+I140</f>
      </c>
      <c>
        <f>0+O137+O140</f>
      </c>
    </row>
    <row r="137" spans="1:16" ht="12.75">
      <c r="A137" s="25" t="s">
        <v>45</v>
      </c>
      <c s="29" t="s">
        <v>259</v>
      </c>
      <c s="29" t="s">
        <v>260</v>
      </c>
      <c s="25" t="s">
        <v>47</v>
      </c>
      <c s="30" t="s">
        <v>261</v>
      </c>
      <c s="31" t="s">
        <v>56</v>
      </c>
      <c s="32">
        <v>1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47</v>
      </c>
    </row>
    <row r="139" spans="1:5" ht="25.5">
      <c r="A139" s="39" t="s">
        <v>52</v>
      </c>
      <c r="E139" s="38" t="s">
        <v>519</v>
      </c>
    </row>
    <row r="140" spans="1:16" ht="12.75">
      <c r="A140" s="25" t="s">
        <v>45</v>
      </c>
      <c s="29" t="s">
        <v>263</v>
      </c>
      <c s="29" t="s">
        <v>264</v>
      </c>
      <c s="25" t="s">
        <v>47</v>
      </c>
      <c s="30" t="s">
        <v>265</v>
      </c>
      <c s="31" t="s">
        <v>56</v>
      </c>
      <c s="32">
        <v>6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2.75">
      <c r="A141" s="35" t="s">
        <v>50</v>
      </c>
      <c r="E141" s="36" t="s">
        <v>266</v>
      </c>
    </row>
    <row r="142" spans="1:5" ht="12.75">
      <c r="A142" s="37" t="s">
        <v>52</v>
      </c>
      <c r="E142" s="38" t="s">
        <v>520</v>
      </c>
    </row>
    <row r="143" spans="1:18" ht="12.75" customHeight="1">
      <c r="A143" s="6" t="s">
        <v>43</v>
      </c>
      <c s="6"/>
      <c s="42" t="s">
        <v>40</v>
      </c>
      <c s="6"/>
      <c s="27" t="s">
        <v>282</v>
      </c>
      <c s="6"/>
      <c s="6"/>
      <c s="6"/>
      <c s="43">
        <f>0+Q143</f>
      </c>
      <c r="O143">
        <f>0+R143</f>
      </c>
      <c r="Q143">
        <f>0+I144+I147+I150+I153+I156</f>
      </c>
      <c>
        <f>0+O144+O147+O150+O153+O156</f>
      </c>
    </row>
    <row r="144" spans="1:16" ht="25.5">
      <c r="A144" s="25" t="s">
        <v>45</v>
      </c>
      <c s="29" t="s">
        <v>268</v>
      </c>
      <c s="29" t="s">
        <v>284</v>
      </c>
      <c s="25" t="s">
        <v>47</v>
      </c>
      <c s="30" t="s">
        <v>285</v>
      </c>
      <c s="31" t="s">
        <v>158</v>
      </c>
      <c s="32">
        <v>575</v>
      </c>
      <c s="33">
        <v>0</v>
      </c>
      <c s="34">
        <f>ROUND(ROUND(H144,2)*ROUND(G144,3),2)</f>
      </c>
      <c r="O144">
        <f>(I144*21)/100</f>
      </c>
      <c t="s">
        <v>23</v>
      </c>
    </row>
    <row r="145" spans="1:5" ht="12.75">
      <c r="A145" s="35" t="s">
        <v>50</v>
      </c>
      <c r="E145" s="36" t="s">
        <v>286</v>
      </c>
    </row>
    <row r="146" spans="1:5" ht="51">
      <c r="A146" s="39" t="s">
        <v>52</v>
      </c>
      <c r="E146" s="38" t="s">
        <v>521</v>
      </c>
    </row>
    <row r="147" spans="1:16" ht="12.75">
      <c r="A147" s="25" t="s">
        <v>45</v>
      </c>
      <c s="29" t="s">
        <v>273</v>
      </c>
      <c s="29" t="s">
        <v>522</v>
      </c>
      <c s="25" t="s">
        <v>47</v>
      </c>
      <c s="30" t="s">
        <v>523</v>
      </c>
      <c s="31" t="s">
        <v>158</v>
      </c>
      <c s="32">
        <v>6</v>
      </c>
      <c s="33">
        <v>0</v>
      </c>
      <c s="34">
        <f>ROUND(ROUND(H147,2)*ROUND(G147,3),2)</f>
      </c>
      <c r="O147">
        <f>(I147*21)/100</f>
      </c>
      <c t="s">
        <v>23</v>
      </c>
    </row>
    <row r="148" spans="1:5" ht="25.5">
      <c r="A148" s="35" t="s">
        <v>50</v>
      </c>
      <c r="E148" s="36" t="s">
        <v>524</v>
      </c>
    </row>
    <row r="149" spans="1:5" ht="12.75">
      <c r="A149" s="39" t="s">
        <v>52</v>
      </c>
      <c r="E149" s="38" t="s">
        <v>525</v>
      </c>
    </row>
    <row r="150" spans="1:16" ht="12.75">
      <c r="A150" s="25" t="s">
        <v>45</v>
      </c>
      <c s="29" t="s">
        <v>278</v>
      </c>
      <c s="29" t="s">
        <v>294</v>
      </c>
      <c s="25" t="s">
        <v>47</v>
      </c>
      <c s="30" t="s">
        <v>295</v>
      </c>
      <c s="31" t="s">
        <v>158</v>
      </c>
      <c s="32">
        <v>56</v>
      </c>
      <c s="33">
        <v>0</v>
      </c>
      <c s="34">
        <f>ROUND(ROUND(H150,2)*ROUND(G150,3),2)</f>
      </c>
      <c r="O150">
        <f>(I150*21)/100</f>
      </c>
      <c t="s">
        <v>23</v>
      </c>
    </row>
    <row r="151" spans="1:5" ht="12.75">
      <c r="A151" s="35" t="s">
        <v>50</v>
      </c>
      <c r="E151" s="36" t="s">
        <v>47</v>
      </c>
    </row>
    <row r="152" spans="1:5" ht="51">
      <c r="A152" s="39" t="s">
        <v>52</v>
      </c>
      <c r="E152" s="38" t="s">
        <v>526</v>
      </c>
    </row>
    <row r="153" spans="1:16" ht="12.75">
      <c r="A153" s="25" t="s">
        <v>45</v>
      </c>
      <c s="29" t="s">
        <v>283</v>
      </c>
      <c s="29" t="s">
        <v>362</v>
      </c>
      <c s="25" t="s">
        <v>47</v>
      </c>
      <c s="30" t="s">
        <v>363</v>
      </c>
      <c s="31" t="s">
        <v>158</v>
      </c>
      <c s="32">
        <v>100</v>
      </c>
      <c s="33">
        <v>0</v>
      </c>
      <c s="34">
        <f>ROUND(ROUND(H153,2)*ROUND(G153,3),2)</f>
      </c>
      <c r="O153">
        <f>(I153*21)/100</f>
      </c>
      <c t="s">
        <v>23</v>
      </c>
    </row>
    <row r="154" spans="1:5" ht="102">
      <c r="A154" s="35" t="s">
        <v>50</v>
      </c>
      <c r="E154" s="36" t="s">
        <v>364</v>
      </c>
    </row>
    <row r="155" spans="1:5" ht="63.75">
      <c r="A155" s="39" t="s">
        <v>52</v>
      </c>
      <c r="E155" s="38" t="s">
        <v>527</v>
      </c>
    </row>
    <row r="156" spans="1:16" ht="12.75">
      <c r="A156" s="25" t="s">
        <v>45</v>
      </c>
      <c s="29" t="s">
        <v>288</v>
      </c>
      <c s="29" t="s">
        <v>298</v>
      </c>
      <c s="25" t="s">
        <v>47</v>
      </c>
      <c s="30" t="s">
        <v>299</v>
      </c>
      <c s="31" t="s">
        <v>158</v>
      </c>
      <c s="32">
        <v>1127</v>
      </c>
      <c s="33">
        <v>0</v>
      </c>
      <c s="34">
        <f>ROUND(ROUND(H156,2)*ROUND(G156,3),2)</f>
      </c>
      <c r="O156">
        <f>(I156*21)/100</f>
      </c>
      <c t="s">
        <v>23</v>
      </c>
    </row>
    <row r="157" spans="1:5" ht="12.75">
      <c r="A157" s="35" t="s">
        <v>50</v>
      </c>
      <c r="E157" s="36" t="s">
        <v>300</v>
      </c>
    </row>
    <row r="158" spans="1:5" ht="12.75">
      <c r="A158" s="37" t="s">
        <v>52</v>
      </c>
      <c r="E158" s="38" t="s">
        <v>528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0+O8+O12+O49+O56+O84+O88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529</v>
      </c>
      <c s="40">
        <f>0+I8+I12+I49+I56+I84+I88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529</v>
      </c>
      <c s="6"/>
      <c s="18" t="s">
        <v>530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921.51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531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</f>
      </c>
      <c>
        <f>0+O13+O16+O19+O22+O25+O28+O31+O34+O37+O40+O43+O46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30.44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12.75">
      <c r="A15" s="39" t="s">
        <v>52</v>
      </c>
      <c r="E15" s="38" t="s">
        <v>532</v>
      </c>
    </row>
    <row r="16" spans="1:16" ht="12.75">
      <c r="A16" s="25" t="s">
        <v>45</v>
      </c>
      <c s="29" t="s">
        <v>22</v>
      </c>
      <c s="29" t="s">
        <v>101</v>
      </c>
      <c s="25" t="s">
        <v>47</v>
      </c>
      <c s="30" t="s">
        <v>102</v>
      </c>
      <c s="31" t="s">
        <v>79</v>
      </c>
      <c s="32">
        <v>2773.55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63.75">
      <c r="A17" s="35" t="s">
        <v>50</v>
      </c>
      <c r="E17" s="36" t="s">
        <v>103</v>
      </c>
    </row>
    <row r="18" spans="1:5" ht="12.75">
      <c r="A18" s="39" t="s">
        <v>52</v>
      </c>
      <c r="E18" s="38" t="s">
        <v>533</v>
      </c>
    </row>
    <row r="19" spans="1:16" ht="12.75">
      <c r="A19" s="25" t="s">
        <v>45</v>
      </c>
      <c s="29" t="s">
        <v>33</v>
      </c>
      <c s="29" t="s">
        <v>105</v>
      </c>
      <c s="25" t="s">
        <v>47</v>
      </c>
      <c s="30" t="s">
        <v>106</v>
      </c>
      <c s="31" t="s">
        <v>79</v>
      </c>
      <c s="32">
        <v>489.45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51">
      <c r="A20" s="35" t="s">
        <v>50</v>
      </c>
      <c r="E20" s="36" t="s">
        <v>107</v>
      </c>
    </row>
    <row r="21" spans="1:5" ht="12.75">
      <c r="A21" s="39" t="s">
        <v>52</v>
      </c>
      <c r="E21" s="38" t="s">
        <v>534</v>
      </c>
    </row>
    <row r="22" spans="1:16" ht="12.75">
      <c r="A22" s="25" t="s">
        <v>45</v>
      </c>
      <c s="29" t="s">
        <v>35</v>
      </c>
      <c s="29" t="s">
        <v>109</v>
      </c>
      <c s="25" t="s">
        <v>47</v>
      </c>
      <c s="30" t="s">
        <v>110</v>
      </c>
      <c s="31" t="s">
        <v>79</v>
      </c>
      <c s="32">
        <v>38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12.75">
      <c r="A23" s="35" t="s">
        <v>50</v>
      </c>
      <c r="E23" s="36" t="s">
        <v>111</v>
      </c>
    </row>
    <row r="24" spans="1:5" ht="12.75">
      <c r="A24" s="39" t="s">
        <v>52</v>
      </c>
      <c r="E24" s="38" t="s">
        <v>535</v>
      </c>
    </row>
    <row r="25" spans="1:16" ht="12.75">
      <c r="A25" s="25" t="s">
        <v>45</v>
      </c>
      <c s="29" t="s">
        <v>37</v>
      </c>
      <c s="29" t="s">
        <v>114</v>
      </c>
      <c s="25" t="s">
        <v>47</v>
      </c>
      <c s="30" t="s">
        <v>115</v>
      </c>
      <c s="31" t="s">
        <v>79</v>
      </c>
      <c s="32">
        <v>30.44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12.75">
      <c r="A26" s="35" t="s">
        <v>50</v>
      </c>
      <c r="E26" s="36" t="s">
        <v>47</v>
      </c>
    </row>
    <row r="27" spans="1:5" ht="25.5">
      <c r="A27" s="39" t="s">
        <v>52</v>
      </c>
      <c r="E27" s="38" t="s">
        <v>536</v>
      </c>
    </row>
    <row r="28" spans="1:16" ht="12.75">
      <c r="A28" s="25" t="s">
        <v>45</v>
      </c>
      <c s="29" t="s">
        <v>96</v>
      </c>
      <c s="29" t="s">
        <v>118</v>
      </c>
      <c s="25" t="s">
        <v>47</v>
      </c>
      <c s="30" t="s">
        <v>119</v>
      </c>
      <c s="31" t="s">
        <v>79</v>
      </c>
      <c s="32">
        <v>44.2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51">
      <c r="A29" s="35" t="s">
        <v>50</v>
      </c>
      <c r="E29" s="36" t="s">
        <v>120</v>
      </c>
    </row>
    <row r="30" spans="1:5" ht="12.75">
      <c r="A30" s="39" t="s">
        <v>52</v>
      </c>
      <c r="E30" s="38" t="s">
        <v>537</v>
      </c>
    </row>
    <row r="31" spans="1:16" ht="12.75">
      <c r="A31" s="25" t="s">
        <v>45</v>
      </c>
      <c s="29" t="s">
        <v>100</v>
      </c>
      <c s="29" t="s">
        <v>123</v>
      </c>
      <c s="25" t="s">
        <v>47</v>
      </c>
      <c s="30" t="s">
        <v>124</v>
      </c>
      <c s="31" t="s">
        <v>79</v>
      </c>
      <c s="32">
        <v>489.45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12.75">
      <c r="A32" s="35" t="s">
        <v>50</v>
      </c>
      <c r="E32" s="36" t="s">
        <v>47</v>
      </c>
    </row>
    <row r="33" spans="1:5" ht="12.75">
      <c r="A33" s="39" t="s">
        <v>52</v>
      </c>
      <c r="E33" s="38" t="s">
        <v>538</v>
      </c>
    </row>
    <row r="34" spans="1:16" ht="12.75">
      <c r="A34" s="25" t="s">
        <v>45</v>
      </c>
      <c s="29" t="s">
        <v>40</v>
      </c>
      <c s="29" t="s">
        <v>127</v>
      </c>
      <c s="25" t="s">
        <v>47</v>
      </c>
      <c s="30" t="s">
        <v>128</v>
      </c>
      <c s="31" t="s">
        <v>79</v>
      </c>
      <c s="32">
        <v>7.8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38.25">
      <c r="A35" s="35" t="s">
        <v>50</v>
      </c>
      <c r="E35" s="36" t="s">
        <v>129</v>
      </c>
    </row>
    <row r="36" spans="1:5" ht="12.75">
      <c r="A36" s="39" t="s">
        <v>52</v>
      </c>
      <c r="E36" s="38" t="s">
        <v>539</v>
      </c>
    </row>
    <row r="37" spans="1:16" ht="12.75">
      <c r="A37" s="25" t="s">
        <v>45</v>
      </c>
      <c s="29" t="s">
        <v>42</v>
      </c>
      <c s="29" t="s">
        <v>132</v>
      </c>
      <c s="25" t="s">
        <v>47</v>
      </c>
      <c s="30" t="s">
        <v>133</v>
      </c>
      <c s="31" t="s">
        <v>79</v>
      </c>
      <c s="32">
        <v>38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12.75">
      <c r="A39" s="39" t="s">
        <v>52</v>
      </c>
      <c r="E39" s="38" t="s">
        <v>540</v>
      </c>
    </row>
    <row r="40" spans="1:16" ht="12.75">
      <c r="A40" s="25" t="s">
        <v>45</v>
      </c>
      <c s="29" t="s">
        <v>113</v>
      </c>
      <c s="29" t="s">
        <v>136</v>
      </c>
      <c s="25" t="s">
        <v>47</v>
      </c>
      <c s="30" t="s">
        <v>137</v>
      </c>
      <c s="31" t="s">
        <v>49</v>
      </c>
      <c s="32">
        <v>14500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25.5">
      <c r="A41" s="35" t="s">
        <v>50</v>
      </c>
      <c r="E41" s="36" t="s">
        <v>541</v>
      </c>
    </row>
    <row r="42" spans="1:5" ht="25.5">
      <c r="A42" s="39" t="s">
        <v>52</v>
      </c>
      <c r="E42" s="38" t="s">
        <v>542</v>
      </c>
    </row>
    <row r="43" spans="1:16" ht="12.75">
      <c r="A43" s="25" t="s">
        <v>45</v>
      </c>
      <c s="29" t="s">
        <v>117</v>
      </c>
      <c s="29" t="s">
        <v>140</v>
      </c>
      <c s="25" t="s">
        <v>47</v>
      </c>
      <c s="30" t="s">
        <v>141</v>
      </c>
      <c s="31" t="s">
        <v>79</v>
      </c>
      <c s="32">
        <v>2178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38.25">
      <c r="A44" s="35" t="s">
        <v>50</v>
      </c>
      <c r="E44" s="36" t="s">
        <v>543</v>
      </c>
    </row>
    <row r="45" spans="1:5" ht="12.75">
      <c r="A45" s="39" t="s">
        <v>52</v>
      </c>
      <c r="E45" s="38" t="s">
        <v>544</v>
      </c>
    </row>
    <row r="46" spans="1:16" ht="12.75">
      <c r="A46" s="25" t="s">
        <v>45</v>
      </c>
      <c s="29" t="s">
        <v>122</v>
      </c>
      <c s="29" t="s">
        <v>145</v>
      </c>
      <c s="25" t="s">
        <v>47</v>
      </c>
      <c s="30" t="s">
        <v>146</v>
      </c>
      <c s="31" t="s">
        <v>49</v>
      </c>
      <c s="32">
        <v>14500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51">
      <c r="A47" s="35" t="s">
        <v>50</v>
      </c>
      <c r="E47" s="36" t="s">
        <v>147</v>
      </c>
    </row>
    <row r="48" spans="1:5" ht="12.75">
      <c r="A48" s="37" t="s">
        <v>52</v>
      </c>
      <c r="E48" s="38" t="s">
        <v>545</v>
      </c>
    </row>
    <row r="49" spans="1:18" ht="12.75" customHeight="1">
      <c r="A49" s="6" t="s">
        <v>43</v>
      </c>
      <c s="6"/>
      <c s="42" t="s">
        <v>23</v>
      </c>
      <c s="6"/>
      <c s="27" t="s">
        <v>149</v>
      </c>
      <c s="6"/>
      <c s="6"/>
      <c s="6"/>
      <c s="43">
        <f>0+Q49</f>
      </c>
      <c r="O49">
        <f>0+R49</f>
      </c>
      <c r="Q49">
        <f>0+I50+I53</f>
      </c>
      <c>
        <f>0+O50+O53</f>
      </c>
    </row>
    <row r="50" spans="1:16" ht="12.75">
      <c r="A50" s="25" t="s">
        <v>45</v>
      </c>
      <c s="29" t="s">
        <v>126</v>
      </c>
      <c s="29" t="s">
        <v>151</v>
      </c>
      <c s="25" t="s">
        <v>47</v>
      </c>
      <c s="30" t="s">
        <v>152</v>
      </c>
      <c s="31" t="s">
        <v>49</v>
      </c>
      <c s="32">
        <v>120</v>
      </c>
      <c s="33">
        <v>0</v>
      </c>
      <c s="34">
        <f>ROUND(ROUND(H50,2)*ROUND(G50,3),2)</f>
      </c>
      <c r="O50">
        <f>(I50*21)/100</f>
      </c>
      <c t="s">
        <v>23</v>
      </c>
    </row>
    <row r="51" spans="1:5" ht="12.75">
      <c r="A51" s="35" t="s">
        <v>50</v>
      </c>
      <c r="E51" s="36" t="s">
        <v>153</v>
      </c>
    </row>
    <row r="52" spans="1:5" ht="12.75">
      <c r="A52" s="39" t="s">
        <v>52</v>
      </c>
      <c r="E52" s="38" t="s">
        <v>546</v>
      </c>
    </row>
    <row r="53" spans="1:16" ht="12.75">
      <c r="A53" s="25" t="s">
        <v>45</v>
      </c>
      <c s="29" t="s">
        <v>131</v>
      </c>
      <c s="29" t="s">
        <v>156</v>
      </c>
      <c s="25" t="s">
        <v>47</v>
      </c>
      <c s="30" t="s">
        <v>157</v>
      </c>
      <c s="31" t="s">
        <v>158</v>
      </c>
      <c s="32">
        <v>150</v>
      </c>
      <c s="33">
        <v>0</v>
      </c>
      <c s="34">
        <f>ROUND(ROUND(H53,2)*ROUND(G53,3),2)</f>
      </c>
      <c r="O53">
        <f>(I53*21)/100</f>
      </c>
      <c t="s">
        <v>23</v>
      </c>
    </row>
    <row r="54" spans="1:5" ht="25.5">
      <c r="A54" s="35" t="s">
        <v>50</v>
      </c>
      <c r="E54" s="36" t="s">
        <v>159</v>
      </c>
    </row>
    <row r="55" spans="1:5" ht="12.75">
      <c r="A55" s="37" t="s">
        <v>52</v>
      </c>
      <c r="E55" s="38" t="s">
        <v>547</v>
      </c>
    </row>
    <row r="56" spans="1:18" ht="12.75" customHeight="1">
      <c r="A56" s="6" t="s">
        <v>43</v>
      </c>
      <c s="6"/>
      <c s="42" t="s">
        <v>35</v>
      </c>
      <c s="6"/>
      <c s="27" t="s">
        <v>205</v>
      </c>
      <c s="6"/>
      <c s="6"/>
      <c s="6"/>
      <c s="43">
        <f>0+Q56</f>
      </c>
      <c r="O56">
        <f>0+R56</f>
      </c>
      <c r="Q56">
        <f>0+I57+I60+I63+I66+I69+I72+I75+I78+I81</f>
      </c>
      <c>
        <f>0+O57+O60+O63+O66+O69+O72+O75+O78+O81</f>
      </c>
    </row>
    <row r="57" spans="1:16" ht="12.75">
      <c r="A57" s="25" t="s">
        <v>45</v>
      </c>
      <c s="29" t="s">
        <v>135</v>
      </c>
      <c s="29" t="s">
        <v>207</v>
      </c>
      <c s="25" t="s">
        <v>47</v>
      </c>
      <c s="30" t="s">
        <v>208</v>
      </c>
      <c s="31" t="s">
        <v>49</v>
      </c>
      <c s="32">
        <v>127.8</v>
      </c>
      <c s="33">
        <v>0</v>
      </c>
      <c s="34">
        <f>ROUND(ROUND(H57,2)*ROUND(G57,3),2)</f>
      </c>
      <c r="O57">
        <f>(I57*21)/100</f>
      </c>
      <c t="s">
        <v>23</v>
      </c>
    </row>
    <row r="58" spans="1:5" ht="25.5">
      <c r="A58" s="35" t="s">
        <v>50</v>
      </c>
      <c r="E58" s="36" t="s">
        <v>209</v>
      </c>
    </row>
    <row r="59" spans="1:5" ht="12.75">
      <c r="A59" s="39" t="s">
        <v>52</v>
      </c>
      <c r="E59" s="38" t="s">
        <v>548</v>
      </c>
    </row>
    <row r="60" spans="1:16" ht="12.75">
      <c r="A60" s="25" t="s">
        <v>45</v>
      </c>
      <c s="29" t="s">
        <v>139</v>
      </c>
      <c s="29" t="s">
        <v>217</v>
      </c>
      <c s="25" t="s">
        <v>47</v>
      </c>
      <c s="30" t="s">
        <v>218</v>
      </c>
      <c s="31" t="s">
        <v>49</v>
      </c>
      <c s="32">
        <v>136.2</v>
      </c>
      <c s="33">
        <v>0</v>
      </c>
      <c s="34">
        <f>ROUND(ROUND(H60,2)*ROUND(G60,3),2)</f>
      </c>
      <c r="O60">
        <f>(I60*21)/100</f>
      </c>
      <c t="s">
        <v>23</v>
      </c>
    </row>
    <row r="61" spans="1:5" ht="25.5">
      <c r="A61" s="35" t="s">
        <v>50</v>
      </c>
      <c r="E61" s="36" t="s">
        <v>219</v>
      </c>
    </row>
    <row r="62" spans="1:5" ht="12.75">
      <c r="A62" s="39" t="s">
        <v>52</v>
      </c>
      <c r="E62" s="38" t="s">
        <v>549</v>
      </c>
    </row>
    <row r="63" spans="1:16" ht="12.75">
      <c r="A63" s="25" t="s">
        <v>45</v>
      </c>
      <c s="29" t="s">
        <v>144</v>
      </c>
      <c s="29" t="s">
        <v>222</v>
      </c>
      <c s="25" t="s">
        <v>47</v>
      </c>
      <c s="30" t="s">
        <v>223</v>
      </c>
      <c s="31" t="s">
        <v>79</v>
      </c>
      <c s="32">
        <v>10</v>
      </c>
      <c s="33">
        <v>0</v>
      </c>
      <c s="34">
        <f>ROUND(ROUND(H63,2)*ROUND(G63,3),2)</f>
      </c>
      <c r="O63">
        <f>(I63*21)/100</f>
      </c>
      <c t="s">
        <v>23</v>
      </c>
    </row>
    <row r="64" spans="1:5" ht="12.75">
      <c r="A64" s="35" t="s">
        <v>50</v>
      </c>
      <c r="E64" s="36" t="s">
        <v>47</v>
      </c>
    </row>
    <row r="65" spans="1:5" ht="12.75">
      <c r="A65" s="39" t="s">
        <v>52</v>
      </c>
      <c r="E65" s="38" t="s">
        <v>550</v>
      </c>
    </row>
    <row r="66" spans="1:16" ht="12.75">
      <c r="A66" s="25" t="s">
        <v>45</v>
      </c>
      <c s="29" t="s">
        <v>150</v>
      </c>
      <c s="29" t="s">
        <v>226</v>
      </c>
      <c s="25" t="s">
        <v>47</v>
      </c>
      <c s="30" t="s">
        <v>227</v>
      </c>
      <c s="31" t="s">
        <v>49</v>
      </c>
      <c s="32">
        <v>126</v>
      </c>
      <c s="33">
        <v>0</v>
      </c>
      <c s="34">
        <f>ROUND(ROUND(H66,2)*ROUND(G66,3),2)</f>
      </c>
      <c r="O66">
        <f>(I66*21)/100</f>
      </c>
      <c t="s">
        <v>23</v>
      </c>
    </row>
    <row r="67" spans="1:5" ht="25.5">
      <c r="A67" s="35" t="s">
        <v>50</v>
      </c>
      <c r="E67" s="36" t="s">
        <v>228</v>
      </c>
    </row>
    <row r="68" spans="1:5" ht="12.75">
      <c r="A68" s="39" t="s">
        <v>52</v>
      </c>
      <c r="E68" s="38" t="s">
        <v>551</v>
      </c>
    </row>
    <row r="69" spans="1:16" ht="12.75">
      <c r="A69" s="25" t="s">
        <v>45</v>
      </c>
      <c s="29" t="s">
        <v>155</v>
      </c>
      <c s="29" t="s">
        <v>231</v>
      </c>
      <c s="25" t="s">
        <v>47</v>
      </c>
      <c s="30" t="s">
        <v>232</v>
      </c>
      <c s="31" t="s">
        <v>49</v>
      </c>
      <c s="32">
        <v>1006.4</v>
      </c>
      <c s="33">
        <v>0</v>
      </c>
      <c s="34">
        <f>ROUND(ROUND(H69,2)*ROUND(G69,3),2)</f>
      </c>
      <c r="O69">
        <f>(I69*21)/100</f>
      </c>
      <c t="s">
        <v>23</v>
      </c>
    </row>
    <row r="70" spans="1:5" ht="25.5">
      <c r="A70" s="35" t="s">
        <v>50</v>
      </c>
      <c r="E70" s="36" t="s">
        <v>233</v>
      </c>
    </row>
    <row r="71" spans="1:5" ht="38.25">
      <c r="A71" s="39" t="s">
        <v>52</v>
      </c>
      <c r="E71" s="38" t="s">
        <v>552</v>
      </c>
    </row>
    <row r="72" spans="1:16" ht="12.75">
      <c r="A72" s="25" t="s">
        <v>45</v>
      </c>
      <c s="29" t="s">
        <v>161</v>
      </c>
      <c s="29" t="s">
        <v>236</v>
      </c>
      <c s="25" t="s">
        <v>47</v>
      </c>
      <c s="30" t="s">
        <v>237</v>
      </c>
      <c s="31" t="s">
        <v>49</v>
      </c>
      <c s="32">
        <v>122.4</v>
      </c>
      <c s="33">
        <v>0</v>
      </c>
      <c s="34">
        <f>ROUND(ROUND(H72,2)*ROUND(G72,3),2)</f>
      </c>
      <c r="O72">
        <f>(I72*21)/100</f>
      </c>
      <c t="s">
        <v>23</v>
      </c>
    </row>
    <row r="73" spans="1:5" ht="25.5">
      <c r="A73" s="35" t="s">
        <v>50</v>
      </c>
      <c r="E73" s="36" t="s">
        <v>238</v>
      </c>
    </row>
    <row r="74" spans="1:5" ht="12.75">
      <c r="A74" s="39" t="s">
        <v>52</v>
      </c>
      <c r="E74" s="38" t="s">
        <v>553</v>
      </c>
    </row>
    <row r="75" spans="1:16" ht="25.5">
      <c r="A75" s="25" t="s">
        <v>45</v>
      </c>
      <c s="29" t="s">
        <v>166</v>
      </c>
      <c s="29" t="s">
        <v>241</v>
      </c>
      <c s="25" t="s">
        <v>47</v>
      </c>
      <c s="30" t="s">
        <v>242</v>
      </c>
      <c s="31" t="s">
        <v>49</v>
      </c>
      <c s="32">
        <v>124.2</v>
      </c>
      <c s="33">
        <v>0</v>
      </c>
      <c s="34">
        <f>ROUND(ROUND(H75,2)*ROUND(G75,3),2)</f>
      </c>
      <c r="O75">
        <f>(I75*21)/100</f>
      </c>
      <c t="s">
        <v>23</v>
      </c>
    </row>
    <row r="76" spans="1:5" ht="25.5">
      <c r="A76" s="35" t="s">
        <v>50</v>
      </c>
      <c r="E76" s="36" t="s">
        <v>243</v>
      </c>
    </row>
    <row r="77" spans="1:5" ht="12.75">
      <c r="A77" s="39" t="s">
        <v>52</v>
      </c>
      <c r="E77" s="38" t="s">
        <v>554</v>
      </c>
    </row>
    <row r="78" spans="1:16" ht="12.75">
      <c r="A78" s="25" t="s">
        <v>45</v>
      </c>
      <c s="29" t="s">
        <v>172</v>
      </c>
      <c s="29" t="s">
        <v>246</v>
      </c>
      <c s="25" t="s">
        <v>47</v>
      </c>
      <c s="30" t="s">
        <v>247</v>
      </c>
      <c s="31" t="s">
        <v>49</v>
      </c>
      <c s="32">
        <v>881</v>
      </c>
      <c s="33">
        <v>0</v>
      </c>
      <c s="34">
        <f>ROUND(ROUND(H78,2)*ROUND(G78,3),2)</f>
      </c>
      <c r="O78">
        <f>(I78*21)/100</f>
      </c>
      <c t="s">
        <v>23</v>
      </c>
    </row>
    <row r="79" spans="1:5" ht="12.75">
      <c r="A79" s="35" t="s">
        <v>50</v>
      </c>
      <c r="E79" s="36" t="s">
        <v>248</v>
      </c>
    </row>
    <row r="80" spans="1:5" ht="38.25">
      <c r="A80" s="39" t="s">
        <v>52</v>
      </c>
      <c r="E80" s="38" t="s">
        <v>555</v>
      </c>
    </row>
    <row r="81" spans="1:16" ht="12.75">
      <c r="A81" s="25" t="s">
        <v>45</v>
      </c>
      <c s="29" t="s">
        <v>176</v>
      </c>
      <c s="29" t="s">
        <v>251</v>
      </c>
      <c s="25" t="s">
        <v>47</v>
      </c>
      <c s="30" t="s">
        <v>252</v>
      </c>
      <c s="31" t="s">
        <v>49</v>
      </c>
      <c s="32">
        <v>881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12.75">
      <c r="A82" s="35" t="s">
        <v>50</v>
      </c>
      <c r="E82" s="36" t="s">
        <v>253</v>
      </c>
    </row>
    <row r="83" spans="1:5" ht="38.25">
      <c r="A83" s="37" t="s">
        <v>52</v>
      </c>
      <c r="E83" s="38" t="s">
        <v>555</v>
      </c>
    </row>
    <row r="84" spans="1:18" ht="12.75" customHeight="1">
      <c r="A84" s="6" t="s">
        <v>43</v>
      </c>
      <c s="6"/>
      <c s="42" t="s">
        <v>100</v>
      </c>
      <c s="6"/>
      <c s="27" t="s">
        <v>258</v>
      </c>
      <c s="6"/>
      <c s="6"/>
      <c s="6"/>
      <c s="43">
        <f>0+Q84</f>
      </c>
      <c r="O84">
        <f>0+R84</f>
      </c>
      <c r="Q84">
        <f>0+I85</f>
      </c>
      <c>
        <f>0+O85</f>
      </c>
    </row>
    <row r="85" spans="1:16" ht="12.75">
      <c r="A85" s="25" t="s">
        <v>45</v>
      </c>
      <c s="29" t="s">
        <v>181</v>
      </c>
      <c s="29" t="s">
        <v>264</v>
      </c>
      <c s="25" t="s">
        <v>47</v>
      </c>
      <c s="30" t="s">
        <v>265</v>
      </c>
      <c s="31" t="s">
        <v>56</v>
      </c>
      <c s="32">
        <v>1</v>
      </c>
      <c s="33">
        <v>0</v>
      </c>
      <c s="34">
        <f>ROUND(ROUND(H85,2)*ROUND(G85,3),2)</f>
      </c>
      <c r="O85">
        <f>(I85*21)/100</f>
      </c>
      <c t="s">
        <v>23</v>
      </c>
    </row>
    <row r="86" spans="1:5" ht="12.75">
      <c r="A86" s="35" t="s">
        <v>50</v>
      </c>
      <c r="E86" s="36" t="s">
        <v>266</v>
      </c>
    </row>
    <row r="87" spans="1:5" ht="12.75">
      <c r="A87" s="37" t="s">
        <v>52</v>
      </c>
      <c r="E87" s="38" t="s">
        <v>556</v>
      </c>
    </row>
    <row r="88" spans="1:18" ht="12.75" customHeight="1">
      <c r="A88" s="6" t="s">
        <v>43</v>
      </c>
      <c s="6"/>
      <c s="42" t="s">
        <v>40</v>
      </c>
      <c s="6"/>
      <c s="27" t="s">
        <v>282</v>
      </c>
      <c s="6"/>
      <c s="6"/>
      <c s="6"/>
      <c s="43">
        <f>0+Q88</f>
      </c>
      <c r="O88">
        <f>0+R88</f>
      </c>
      <c r="Q88">
        <f>0+I89</f>
      </c>
      <c>
        <f>0+O89</f>
      </c>
    </row>
    <row r="89" spans="1:16" ht="12.75">
      <c r="A89" s="25" t="s">
        <v>45</v>
      </c>
      <c s="29" t="s">
        <v>184</v>
      </c>
      <c s="29" t="s">
        <v>522</v>
      </c>
      <c s="25" t="s">
        <v>47</v>
      </c>
      <c s="30" t="s">
        <v>523</v>
      </c>
      <c s="31" t="s">
        <v>158</v>
      </c>
      <c s="32">
        <v>19</v>
      </c>
      <c s="33">
        <v>0</v>
      </c>
      <c s="34">
        <f>ROUND(ROUND(H89,2)*ROUND(G89,3),2)</f>
      </c>
      <c r="O89">
        <f>(I89*21)/100</f>
      </c>
      <c t="s">
        <v>23</v>
      </c>
    </row>
    <row r="90" spans="1:5" ht="12.75">
      <c r="A90" s="35" t="s">
        <v>50</v>
      </c>
      <c r="E90" s="36" t="s">
        <v>291</v>
      </c>
    </row>
    <row r="91" spans="1:5" ht="12.75">
      <c r="A91" s="37" t="s">
        <v>52</v>
      </c>
      <c r="E91" s="38" t="s">
        <v>557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0+O8+O12+O61+O80+O120+O124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558</v>
      </c>
      <c s="40">
        <f>0+I8+I12+I61+I80+I120+I124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558</v>
      </c>
      <c s="6"/>
      <c s="18" t="s">
        <v>559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71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72</v>
      </c>
      <c s="25" t="s">
        <v>47</v>
      </c>
      <c s="30" t="s">
        <v>73</v>
      </c>
      <c s="31" t="s">
        <v>74</v>
      </c>
      <c s="32">
        <v>295.38</v>
      </c>
      <c s="33">
        <v>0</v>
      </c>
      <c s="34">
        <f>ROUND(ROUND(H9,2)*ROUND(G9,3),2)</f>
      </c>
      <c r="O9">
        <f>(I9*21)/100</f>
      </c>
      <c t="s">
        <v>23</v>
      </c>
    </row>
    <row r="10" spans="1:5" ht="12.75">
      <c r="A10" s="35" t="s">
        <v>50</v>
      </c>
      <c r="E10" s="36" t="s">
        <v>75</v>
      </c>
    </row>
    <row r="11" spans="1:5" ht="38.25">
      <c r="A11" s="37" t="s">
        <v>52</v>
      </c>
      <c r="E11" s="38" t="s">
        <v>560</v>
      </c>
    </row>
    <row r="12" spans="1:18" ht="12.75" customHeight="1">
      <c r="A12" s="6" t="s">
        <v>43</v>
      </c>
      <c s="6"/>
      <c s="42" t="s">
        <v>29</v>
      </c>
      <c s="6"/>
      <c s="27" t="s">
        <v>44</v>
      </c>
      <c s="6"/>
      <c s="6"/>
      <c s="6"/>
      <c s="43">
        <f>0+Q12</f>
      </c>
      <c r="O12">
        <f>0+R12</f>
      </c>
      <c r="Q12">
        <f>0+I13+I16+I19+I22+I25+I28+I31+I34+I37+I40+I43+I46+I49+I52+I55+I58</f>
      </c>
      <c>
        <f>0+O13+O16+O19+O22+O25+O28+O31+O34+O37+O40+O43+O46+O49+O52+O55+O58</f>
      </c>
    </row>
    <row r="13" spans="1:16" ht="25.5">
      <c r="A13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51.59</v>
      </c>
      <c s="33">
        <v>0</v>
      </c>
      <c s="34">
        <f>ROUND(ROUND(H13,2)*ROUND(G13,3),2)</f>
      </c>
      <c r="O13">
        <f>(I13*21)/100</f>
      </c>
      <c t="s">
        <v>23</v>
      </c>
    </row>
    <row r="14" spans="1:5" ht="25.5">
      <c r="A14" s="35" t="s">
        <v>50</v>
      </c>
      <c r="E14" s="36" t="s">
        <v>80</v>
      </c>
    </row>
    <row r="15" spans="1:5" ht="12.75">
      <c r="A15" s="39" t="s">
        <v>52</v>
      </c>
      <c r="E15" s="38" t="s">
        <v>561</v>
      </c>
    </row>
    <row r="16" spans="1:16" ht="25.5">
      <c r="A16" s="25" t="s">
        <v>45</v>
      </c>
      <c s="29" t="s">
        <v>22</v>
      </c>
      <c s="29" t="s">
        <v>86</v>
      </c>
      <c s="25" t="s">
        <v>47</v>
      </c>
      <c s="30" t="s">
        <v>87</v>
      </c>
      <c s="31" t="s">
        <v>79</v>
      </c>
      <c s="32">
        <v>93.8</v>
      </c>
      <c s="33">
        <v>0</v>
      </c>
      <c s="34">
        <f>ROUND(ROUND(H16,2)*ROUND(G16,3),2)</f>
      </c>
      <c r="O16">
        <f>(I16*21)/100</f>
      </c>
      <c t="s">
        <v>23</v>
      </c>
    </row>
    <row r="17" spans="1:5" ht="25.5">
      <c r="A17" s="35" t="s">
        <v>50</v>
      </c>
      <c r="E17" s="36" t="s">
        <v>80</v>
      </c>
    </row>
    <row r="18" spans="1:5" ht="12.75">
      <c r="A18" s="39" t="s">
        <v>52</v>
      </c>
      <c r="E18" s="38" t="s">
        <v>562</v>
      </c>
    </row>
    <row r="19" spans="1:16" ht="12.75">
      <c r="A19" s="25" t="s">
        <v>45</v>
      </c>
      <c s="29" t="s">
        <v>33</v>
      </c>
      <c s="29" t="s">
        <v>89</v>
      </c>
      <c s="25" t="s">
        <v>47</v>
      </c>
      <c s="30" t="s">
        <v>90</v>
      </c>
      <c s="31" t="s">
        <v>79</v>
      </c>
      <c s="32">
        <v>60.97</v>
      </c>
      <c s="33">
        <v>0</v>
      </c>
      <c s="34">
        <f>ROUND(ROUND(H19,2)*ROUND(G19,3),2)</f>
      </c>
      <c r="O19">
        <f>(I19*21)/100</f>
      </c>
      <c t="s">
        <v>23</v>
      </c>
    </row>
    <row r="20" spans="1:5" ht="25.5">
      <c r="A20" s="35" t="s">
        <v>50</v>
      </c>
      <c r="E20" s="36" t="s">
        <v>80</v>
      </c>
    </row>
    <row r="21" spans="1:5" ht="12.75">
      <c r="A21" s="39" t="s">
        <v>52</v>
      </c>
      <c r="E21" s="38" t="s">
        <v>563</v>
      </c>
    </row>
    <row r="22" spans="1:16" ht="12.75">
      <c r="A22" s="25" t="s">
        <v>45</v>
      </c>
      <c s="29" t="s">
        <v>35</v>
      </c>
      <c s="29" t="s">
        <v>92</v>
      </c>
      <c s="25" t="s">
        <v>47</v>
      </c>
      <c s="30" t="s">
        <v>93</v>
      </c>
      <c s="31" t="s">
        <v>79</v>
      </c>
      <c s="32">
        <v>1212.5</v>
      </c>
      <c s="33">
        <v>0</v>
      </c>
      <c s="34">
        <f>ROUND(ROUND(H22,2)*ROUND(G22,3),2)</f>
      </c>
      <c r="O22">
        <f>(I22*21)/100</f>
      </c>
      <c t="s">
        <v>23</v>
      </c>
    </row>
    <row r="23" spans="1:5" ht="89.25">
      <c r="A23" s="35" t="s">
        <v>50</v>
      </c>
      <c r="E23" s="36" t="s">
        <v>94</v>
      </c>
    </row>
    <row r="24" spans="1:5" ht="12.75">
      <c r="A24" s="39" t="s">
        <v>52</v>
      </c>
      <c r="E24" s="38" t="s">
        <v>564</v>
      </c>
    </row>
    <row r="25" spans="1:16" ht="12.75">
      <c r="A25" s="25" t="s">
        <v>45</v>
      </c>
      <c s="29" t="s">
        <v>37</v>
      </c>
      <c s="29" t="s">
        <v>97</v>
      </c>
      <c s="25" t="s">
        <v>47</v>
      </c>
      <c s="30" t="s">
        <v>98</v>
      </c>
      <c s="31" t="s">
        <v>79</v>
      </c>
      <c s="32">
        <v>1212.5</v>
      </c>
      <c s="33">
        <v>0</v>
      </c>
      <c s="34">
        <f>ROUND(ROUND(H25,2)*ROUND(G25,3),2)</f>
      </c>
      <c r="O25">
        <f>(I25*21)/100</f>
      </c>
      <c t="s">
        <v>23</v>
      </c>
    </row>
    <row r="26" spans="1:5" ht="38.25">
      <c r="A26" s="35" t="s">
        <v>50</v>
      </c>
      <c r="E26" s="36" t="s">
        <v>99</v>
      </c>
    </row>
    <row r="27" spans="1:5" ht="12.75">
      <c r="A27" s="39" t="s">
        <v>52</v>
      </c>
      <c r="E27" s="38" t="s">
        <v>564</v>
      </c>
    </row>
    <row r="28" spans="1:16" ht="12.75">
      <c r="A28" s="25" t="s">
        <v>45</v>
      </c>
      <c s="29" t="s">
        <v>96</v>
      </c>
      <c s="29" t="s">
        <v>101</v>
      </c>
      <c s="25" t="s">
        <v>47</v>
      </c>
      <c s="30" t="s">
        <v>102</v>
      </c>
      <c s="31" t="s">
        <v>79</v>
      </c>
      <c s="32">
        <v>491.3</v>
      </c>
      <c s="33">
        <v>0</v>
      </c>
      <c s="34">
        <f>ROUND(ROUND(H28,2)*ROUND(G28,3),2)</f>
      </c>
      <c r="O28">
        <f>(I28*21)/100</f>
      </c>
      <c t="s">
        <v>23</v>
      </c>
    </row>
    <row r="29" spans="1:5" ht="63.75">
      <c r="A29" s="35" t="s">
        <v>50</v>
      </c>
      <c r="E29" s="36" t="s">
        <v>103</v>
      </c>
    </row>
    <row r="30" spans="1:5" ht="12.75">
      <c r="A30" s="39" t="s">
        <v>52</v>
      </c>
      <c r="E30" s="38" t="s">
        <v>565</v>
      </c>
    </row>
    <row r="31" spans="1:16" ht="12.75">
      <c r="A31" s="25" t="s">
        <v>45</v>
      </c>
      <c s="29" t="s">
        <v>100</v>
      </c>
      <c s="29" t="s">
        <v>105</v>
      </c>
      <c s="25" t="s">
        <v>47</v>
      </c>
      <c s="30" t="s">
        <v>106</v>
      </c>
      <c s="31" t="s">
        <v>79</v>
      </c>
      <c s="32">
        <v>86.7</v>
      </c>
      <c s="33">
        <v>0</v>
      </c>
      <c s="34">
        <f>ROUND(ROUND(H31,2)*ROUND(G31,3),2)</f>
      </c>
      <c r="O31">
        <f>(I31*21)/100</f>
      </c>
      <c t="s">
        <v>23</v>
      </c>
    </row>
    <row r="32" spans="1:5" ht="51">
      <c r="A32" s="35" t="s">
        <v>50</v>
      </c>
      <c r="E32" s="36" t="s">
        <v>107</v>
      </c>
    </row>
    <row r="33" spans="1:5" ht="12.75">
      <c r="A33" s="39" t="s">
        <v>52</v>
      </c>
      <c r="E33" s="38" t="s">
        <v>566</v>
      </c>
    </row>
    <row r="34" spans="1:16" ht="12.75">
      <c r="A34" s="25" t="s">
        <v>45</v>
      </c>
      <c s="29" t="s">
        <v>40</v>
      </c>
      <c s="29" t="s">
        <v>109</v>
      </c>
      <c s="25" t="s">
        <v>47</v>
      </c>
      <c s="30" t="s">
        <v>110</v>
      </c>
      <c s="31" t="s">
        <v>79</v>
      </c>
      <c s="32">
        <v>162</v>
      </c>
      <c s="33">
        <v>0</v>
      </c>
      <c s="34">
        <f>ROUND(ROUND(H34,2)*ROUND(G34,3),2)</f>
      </c>
      <c r="O34">
        <f>(I34*21)/100</f>
      </c>
      <c t="s">
        <v>23</v>
      </c>
    </row>
    <row r="35" spans="1:5" ht="12.75">
      <c r="A35" s="35" t="s">
        <v>50</v>
      </c>
      <c r="E35" s="36" t="s">
        <v>111</v>
      </c>
    </row>
    <row r="36" spans="1:5" ht="12.75">
      <c r="A36" s="39" t="s">
        <v>52</v>
      </c>
      <c r="E36" s="38" t="s">
        <v>567</v>
      </c>
    </row>
    <row r="37" spans="1:16" ht="12.75">
      <c r="A37" s="25" t="s">
        <v>45</v>
      </c>
      <c s="29" t="s">
        <v>42</v>
      </c>
      <c s="29" t="s">
        <v>114</v>
      </c>
      <c s="25" t="s">
        <v>47</v>
      </c>
      <c s="30" t="s">
        <v>115</v>
      </c>
      <c s="31" t="s">
        <v>79</v>
      </c>
      <c s="32">
        <v>206.36</v>
      </c>
      <c s="33">
        <v>0</v>
      </c>
      <c s="34">
        <f>ROUND(ROUND(H37,2)*ROUND(G37,3),2)</f>
      </c>
      <c r="O37">
        <f>(I37*21)/100</f>
      </c>
      <c t="s">
        <v>23</v>
      </c>
    </row>
    <row r="38" spans="1:5" ht="12.75">
      <c r="A38" s="35" t="s">
        <v>50</v>
      </c>
      <c r="E38" s="36" t="s">
        <v>47</v>
      </c>
    </row>
    <row r="39" spans="1:5" ht="63.75">
      <c r="A39" s="39" t="s">
        <v>52</v>
      </c>
      <c r="E39" s="38" t="s">
        <v>568</v>
      </c>
    </row>
    <row r="40" spans="1:16" ht="12.75">
      <c r="A40" s="25" t="s">
        <v>45</v>
      </c>
      <c s="29" t="s">
        <v>113</v>
      </c>
      <c s="29" t="s">
        <v>118</v>
      </c>
      <c s="25" t="s">
        <v>47</v>
      </c>
      <c s="30" t="s">
        <v>119</v>
      </c>
      <c s="31" t="s">
        <v>79</v>
      </c>
      <c s="32">
        <v>2490.5</v>
      </c>
      <c s="33">
        <v>0</v>
      </c>
      <c s="34">
        <f>ROUND(ROUND(H40,2)*ROUND(G40,3),2)</f>
      </c>
      <c r="O40">
        <f>(I40*21)/100</f>
      </c>
      <c t="s">
        <v>23</v>
      </c>
    </row>
    <row r="41" spans="1:5" ht="51">
      <c r="A41" s="35" t="s">
        <v>50</v>
      </c>
      <c r="E41" s="36" t="s">
        <v>120</v>
      </c>
    </row>
    <row r="42" spans="1:5" ht="12.75">
      <c r="A42" s="39" t="s">
        <v>52</v>
      </c>
      <c r="E42" s="38" t="s">
        <v>569</v>
      </c>
    </row>
    <row r="43" spans="1:16" ht="12.75">
      <c r="A43" s="25" t="s">
        <v>45</v>
      </c>
      <c s="29" t="s">
        <v>117</v>
      </c>
      <c s="29" t="s">
        <v>123</v>
      </c>
      <c s="25" t="s">
        <v>47</v>
      </c>
      <c s="30" t="s">
        <v>124</v>
      </c>
      <c s="31" t="s">
        <v>79</v>
      </c>
      <c s="32">
        <v>86.7</v>
      </c>
      <c s="33">
        <v>0</v>
      </c>
      <c s="34">
        <f>ROUND(ROUND(H43,2)*ROUND(G43,3),2)</f>
      </c>
      <c r="O43">
        <f>(I43*21)/100</f>
      </c>
      <c t="s">
        <v>23</v>
      </c>
    </row>
    <row r="44" spans="1:5" ht="12.75">
      <c r="A44" s="35" t="s">
        <v>50</v>
      </c>
      <c r="E44" s="36" t="s">
        <v>47</v>
      </c>
    </row>
    <row r="45" spans="1:5" ht="12.75">
      <c r="A45" s="39" t="s">
        <v>52</v>
      </c>
      <c r="E45" s="38" t="s">
        <v>570</v>
      </c>
    </row>
    <row r="46" spans="1:16" ht="12.75">
      <c r="A46" s="25" t="s">
        <v>45</v>
      </c>
      <c s="29" t="s">
        <v>122</v>
      </c>
      <c s="29" t="s">
        <v>127</v>
      </c>
      <c s="25" t="s">
        <v>47</v>
      </c>
      <c s="30" t="s">
        <v>128</v>
      </c>
      <c s="31" t="s">
        <v>79</v>
      </c>
      <c s="32">
        <v>610.5</v>
      </c>
      <c s="33">
        <v>0</v>
      </c>
      <c s="34">
        <f>ROUND(ROUND(H46,2)*ROUND(G46,3),2)</f>
      </c>
      <c r="O46">
        <f>(I46*21)/100</f>
      </c>
      <c t="s">
        <v>23</v>
      </c>
    </row>
    <row r="47" spans="1:5" ht="38.25">
      <c r="A47" s="35" t="s">
        <v>50</v>
      </c>
      <c r="E47" s="36" t="s">
        <v>129</v>
      </c>
    </row>
    <row r="48" spans="1:5" ht="12.75">
      <c r="A48" s="39" t="s">
        <v>52</v>
      </c>
      <c r="E48" s="38" t="s">
        <v>571</v>
      </c>
    </row>
    <row r="49" spans="1:16" ht="12.75">
      <c r="A49" s="25" t="s">
        <v>45</v>
      </c>
      <c s="29" t="s">
        <v>126</v>
      </c>
      <c s="29" t="s">
        <v>132</v>
      </c>
      <c s="25" t="s">
        <v>47</v>
      </c>
      <c s="30" t="s">
        <v>133</v>
      </c>
      <c s="31" t="s">
        <v>79</v>
      </c>
      <c s="32">
        <v>162</v>
      </c>
      <c s="33">
        <v>0</v>
      </c>
      <c s="34">
        <f>ROUND(ROUND(H49,2)*ROUND(G49,3),2)</f>
      </c>
      <c r="O49">
        <f>(I49*21)/100</f>
      </c>
      <c t="s">
        <v>23</v>
      </c>
    </row>
    <row r="50" spans="1:5" ht="12.75">
      <c r="A50" s="35" t="s">
        <v>50</v>
      </c>
      <c r="E50" s="36" t="s">
        <v>47</v>
      </c>
    </row>
    <row r="51" spans="1:5" ht="12.75">
      <c r="A51" s="39" t="s">
        <v>52</v>
      </c>
      <c r="E51" s="38" t="s">
        <v>572</v>
      </c>
    </row>
    <row r="52" spans="1:16" ht="12.75">
      <c r="A52" s="25" t="s">
        <v>45</v>
      </c>
      <c s="29" t="s">
        <v>131</v>
      </c>
      <c s="29" t="s">
        <v>136</v>
      </c>
      <c s="25" t="s">
        <v>47</v>
      </c>
      <c s="30" t="s">
        <v>137</v>
      </c>
      <c s="31" t="s">
        <v>49</v>
      </c>
      <c s="32">
        <v>2106.667</v>
      </c>
      <c s="33">
        <v>0</v>
      </c>
      <c s="34">
        <f>ROUND(ROUND(H52,2)*ROUND(G52,3),2)</f>
      </c>
      <c r="O52">
        <f>(I52*21)/100</f>
      </c>
      <c t="s">
        <v>23</v>
      </c>
    </row>
    <row r="53" spans="1:5" ht="25.5">
      <c r="A53" s="35" t="s">
        <v>50</v>
      </c>
      <c r="E53" s="36" t="s">
        <v>541</v>
      </c>
    </row>
    <row r="54" spans="1:5" ht="25.5">
      <c r="A54" s="39" t="s">
        <v>52</v>
      </c>
      <c r="E54" s="38" t="s">
        <v>573</v>
      </c>
    </row>
    <row r="55" spans="1:16" ht="12.75">
      <c r="A55" s="25" t="s">
        <v>45</v>
      </c>
      <c s="29" t="s">
        <v>135</v>
      </c>
      <c s="29" t="s">
        <v>140</v>
      </c>
      <c s="25" t="s">
        <v>47</v>
      </c>
      <c s="30" t="s">
        <v>141</v>
      </c>
      <c s="31" t="s">
        <v>79</v>
      </c>
      <c s="32">
        <v>316</v>
      </c>
      <c s="33">
        <v>0</v>
      </c>
      <c s="34">
        <f>ROUND(ROUND(H55,2)*ROUND(G55,3),2)</f>
      </c>
      <c r="O55">
        <f>(I55*21)/100</f>
      </c>
      <c t="s">
        <v>23</v>
      </c>
    </row>
    <row r="56" spans="1:5" ht="38.25">
      <c r="A56" s="35" t="s">
        <v>50</v>
      </c>
      <c r="E56" s="36" t="s">
        <v>543</v>
      </c>
    </row>
    <row r="57" spans="1:5" ht="12.75">
      <c r="A57" s="39" t="s">
        <v>52</v>
      </c>
      <c r="E57" s="38" t="s">
        <v>574</v>
      </c>
    </row>
    <row r="58" spans="1:16" ht="12.75">
      <c r="A58" s="25" t="s">
        <v>45</v>
      </c>
      <c s="29" t="s">
        <v>139</v>
      </c>
      <c s="29" t="s">
        <v>145</v>
      </c>
      <c s="25" t="s">
        <v>47</v>
      </c>
      <c s="30" t="s">
        <v>146</v>
      </c>
      <c s="31" t="s">
        <v>49</v>
      </c>
      <c s="32">
        <v>2106.667</v>
      </c>
      <c s="33">
        <v>0</v>
      </c>
      <c s="34">
        <f>ROUND(ROUND(H58,2)*ROUND(G58,3),2)</f>
      </c>
      <c r="O58">
        <f>(I58*21)/100</f>
      </c>
      <c t="s">
        <v>23</v>
      </c>
    </row>
    <row r="59" spans="1:5" ht="63.75">
      <c r="A59" s="35" t="s">
        <v>50</v>
      </c>
      <c r="E59" s="36" t="s">
        <v>575</v>
      </c>
    </row>
    <row r="60" spans="1:5" ht="12.75">
      <c r="A60" s="37" t="s">
        <v>52</v>
      </c>
      <c r="E60" s="38" t="s">
        <v>576</v>
      </c>
    </row>
    <row r="61" spans="1:18" ht="12.75" customHeight="1">
      <c r="A61" s="6" t="s">
        <v>43</v>
      </c>
      <c s="6"/>
      <c s="42" t="s">
        <v>23</v>
      </c>
      <c s="6"/>
      <c s="27" t="s">
        <v>149</v>
      </c>
      <c s="6"/>
      <c s="6"/>
      <c s="6"/>
      <c s="43">
        <f>0+Q61</f>
      </c>
      <c r="O61">
        <f>0+R61</f>
      </c>
      <c r="Q61">
        <f>0+I62+I65+I68+I71+I74+I77</f>
      </c>
      <c>
        <f>0+O62+O65+O68+O71+O74+O77</f>
      </c>
    </row>
    <row r="62" spans="1:16" ht="12.75">
      <c r="A62" s="25" t="s">
        <v>45</v>
      </c>
      <c s="29" t="s">
        <v>144</v>
      </c>
      <c s="29" t="s">
        <v>151</v>
      </c>
      <c s="25" t="s">
        <v>47</v>
      </c>
      <c s="30" t="s">
        <v>152</v>
      </c>
      <c s="31" t="s">
        <v>49</v>
      </c>
      <c s="32">
        <v>412.8</v>
      </c>
      <c s="33">
        <v>0</v>
      </c>
      <c s="34">
        <f>ROUND(ROUND(H62,2)*ROUND(G62,3),2)</f>
      </c>
      <c r="O62">
        <f>(I62*21)/100</f>
      </c>
      <c t="s">
        <v>23</v>
      </c>
    </row>
    <row r="63" spans="1:5" ht="12.75">
      <c r="A63" s="35" t="s">
        <v>50</v>
      </c>
      <c r="E63" s="36" t="s">
        <v>153</v>
      </c>
    </row>
    <row r="64" spans="1:5" ht="12.75">
      <c r="A64" s="39" t="s">
        <v>52</v>
      </c>
      <c r="E64" s="38" t="s">
        <v>577</v>
      </c>
    </row>
    <row r="65" spans="1:16" ht="12.75">
      <c r="A65" s="25" t="s">
        <v>45</v>
      </c>
      <c s="29" t="s">
        <v>150</v>
      </c>
      <c s="29" t="s">
        <v>156</v>
      </c>
      <c s="25" t="s">
        <v>47</v>
      </c>
      <c s="30" t="s">
        <v>157</v>
      </c>
      <c s="31" t="s">
        <v>158</v>
      </c>
      <c s="32">
        <v>516</v>
      </c>
      <c s="33">
        <v>0</v>
      </c>
      <c s="34">
        <f>ROUND(ROUND(H65,2)*ROUND(G65,3),2)</f>
      </c>
      <c r="O65">
        <f>(I65*21)/100</f>
      </c>
      <c t="s">
        <v>23</v>
      </c>
    </row>
    <row r="66" spans="1:5" ht="25.5">
      <c r="A66" s="35" t="s">
        <v>50</v>
      </c>
      <c r="E66" s="36" t="s">
        <v>159</v>
      </c>
    </row>
    <row r="67" spans="1:5" ht="12.75">
      <c r="A67" s="39" t="s">
        <v>52</v>
      </c>
      <c r="E67" s="38" t="s">
        <v>578</v>
      </c>
    </row>
    <row r="68" spans="1:16" ht="12.75">
      <c r="A68" s="25" t="s">
        <v>45</v>
      </c>
      <c s="29" t="s">
        <v>155</v>
      </c>
      <c s="29" t="s">
        <v>167</v>
      </c>
      <c s="25" t="s">
        <v>168</v>
      </c>
      <c s="30" t="s">
        <v>169</v>
      </c>
      <c s="31" t="s">
        <v>49</v>
      </c>
      <c s="32">
        <v>2664.444</v>
      </c>
      <c s="33">
        <v>0</v>
      </c>
      <c s="34">
        <f>ROUND(ROUND(H68,2)*ROUND(G68,3),2)</f>
      </c>
      <c r="O68">
        <f>(I68*21)/100</f>
      </c>
      <c t="s">
        <v>23</v>
      </c>
    </row>
    <row r="69" spans="1:5" ht="25.5">
      <c r="A69" s="35" t="s">
        <v>50</v>
      </c>
      <c r="E69" s="36" t="s">
        <v>579</v>
      </c>
    </row>
    <row r="70" spans="1:5" ht="12.75">
      <c r="A70" s="39" t="s">
        <v>52</v>
      </c>
      <c r="E70" s="38" t="s">
        <v>580</v>
      </c>
    </row>
    <row r="71" spans="1:16" ht="12.75">
      <c r="A71" s="25" t="s">
        <v>45</v>
      </c>
      <c s="29" t="s">
        <v>161</v>
      </c>
      <c s="29" t="s">
        <v>167</v>
      </c>
      <c s="25" t="s">
        <v>173</v>
      </c>
      <c s="30" t="s">
        <v>169</v>
      </c>
      <c s="31" t="s">
        <v>49</v>
      </c>
      <c s="32">
        <v>3324.444</v>
      </c>
      <c s="33">
        <v>0</v>
      </c>
      <c s="34">
        <f>ROUND(ROUND(H71,2)*ROUND(G71,3),2)</f>
      </c>
      <c r="O71">
        <f>(I71*21)/100</f>
      </c>
      <c t="s">
        <v>23</v>
      </c>
    </row>
    <row r="72" spans="1:5" ht="25.5">
      <c r="A72" s="35" t="s">
        <v>50</v>
      </c>
      <c r="E72" s="36" t="s">
        <v>337</v>
      </c>
    </row>
    <row r="73" spans="1:5" ht="12.75">
      <c r="A73" s="39" t="s">
        <v>52</v>
      </c>
      <c r="E73" s="38" t="s">
        <v>581</v>
      </c>
    </row>
    <row r="74" spans="1:16" ht="25.5">
      <c r="A74" s="25" t="s">
        <v>45</v>
      </c>
      <c s="29" t="s">
        <v>166</v>
      </c>
      <c s="29" t="s">
        <v>177</v>
      </c>
      <c s="25" t="s">
        <v>168</v>
      </c>
      <c s="30" t="s">
        <v>178</v>
      </c>
      <c s="31" t="s">
        <v>49</v>
      </c>
      <c s="32">
        <v>15986.667</v>
      </c>
      <c s="33">
        <v>0</v>
      </c>
      <c s="34">
        <f>ROUND(ROUND(H74,2)*ROUND(G74,3),2)</f>
      </c>
      <c r="O74">
        <f>(I74*21)/100</f>
      </c>
      <c t="s">
        <v>23</v>
      </c>
    </row>
    <row r="75" spans="1:5" ht="12.75">
      <c r="A75" s="35" t="s">
        <v>50</v>
      </c>
      <c r="E75" s="36" t="s">
        <v>582</v>
      </c>
    </row>
    <row r="76" spans="1:5" ht="12.75">
      <c r="A76" s="39" t="s">
        <v>52</v>
      </c>
      <c r="E76" s="38" t="s">
        <v>583</v>
      </c>
    </row>
    <row r="77" spans="1:16" ht="25.5">
      <c r="A77" s="25" t="s">
        <v>45</v>
      </c>
      <c s="29" t="s">
        <v>172</v>
      </c>
      <c s="29" t="s">
        <v>177</v>
      </c>
      <c s="25" t="s">
        <v>173</v>
      </c>
      <c s="30" t="s">
        <v>178</v>
      </c>
      <c s="31" t="s">
        <v>49</v>
      </c>
      <c s="32">
        <v>6648.889</v>
      </c>
      <c s="33">
        <v>0</v>
      </c>
      <c s="34">
        <f>ROUND(ROUND(H77,2)*ROUND(G77,3),2)</f>
      </c>
      <c r="O77">
        <f>(I77*21)/100</f>
      </c>
      <c t="s">
        <v>23</v>
      </c>
    </row>
    <row r="78" spans="1:5" ht="12.75">
      <c r="A78" s="35" t="s">
        <v>50</v>
      </c>
      <c r="E78" s="36" t="s">
        <v>341</v>
      </c>
    </row>
    <row r="79" spans="1:5" ht="12.75">
      <c r="A79" s="37" t="s">
        <v>52</v>
      </c>
      <c r="E79" s="38" t="s">
        <v>584</v>
      </c>
    </row>
    <row r="80" spans="1:18" ht="12.75" customHeight="1">
      <c r="A80" s="6" t="s">
        <v>43</v>
      </c>
      <c s="6"/>
      <c s="42" t="s">
        <v>35</v>
      </c>
      <c s="6"/>
      <c s="27" t="s">
        <v>205</v>
      </c>
      <c s="6"/>
      <c s="6"/>
      <c s="6"/>
      <c s="43">
        <f>0+Q80</f>
      </c>
      <c r="O80">
        <f>0+R80</f>
      </c>
      <c r="Q80">
        <f>0+I81+I84+I87+I90+I93+I96+I99+I102+I105+I108+I111+I114+I117</f>
      </c>
      <c>
        <f>0+O81+O84+O87+O90+O93+O96+O99+O102+O105+O108+O111+O114+O117</f>
      </c>
    </row>
    <row r="81" spans="1:16" ht="12.75">
      <c r="A81" s="25" t="s">
        <v>45</v>
      </c>
      <c s="29" t="s">
        <v>176</v>
      </c>
      <c s="29" t="s">
        <v>585</v>
      </c>
      <c s="25" t="s">
        <v>47</v>
      </c>
      <c s="30" t="s">
        <v>586</v>
      </c>
      <c s="31" t="s">
        <v>49</v>
      </c>
      <c s="32">
        <v>4322.68</v>
      </c>
      <c s="33">
        <v>0</v>
      </c>
      <c s="34">
        <f>ROUND(ROUND(H81,2)*ROUND(G81,3),2)</f>
      </c>
      <c r="O81">
        <f>(I81*21)/100</f>
      </c>
      <c t="s">
        <v>23</v>
      </c>
    </row>
    <row r="82" spans="1:5" ht="25.5">
      <c r="A82" s="35" t="s">
        <v>50</v>
      </c>
      <c r="E82" s="36" t="s">
        <v>587</v>
      </c>
    </row>
    <row r="83" spans="1:5" ht="12.75">
      <c r="A83" s="39" t="s">
        <v>52</v>
      </c>
      <c r="E83" s="38" t="s">
        <v>588</v>
      </c>
    </row>
    <row r="84" spans="1:16" ht="12.75">
      <c r="A84" s="25" t="s">
        <v>45</v>
      </c>
      <c s="29" t="s">
        <v>181</v>
      </c>
      <c s="29" t="s">
        <v>589</v>
      </c>
      <c s="25" t="s">
        <v>47</v>
      </c>
      <c s="30" t="s">
        <v>590</v>
      </c>
      <c s="31" t="s">
        <v>49</v>
      </c>
      <c s="32">
        <v>109.25</v>
      </c>
      <c s="33">
        <v>0</v>
      </c>
      <c s="34">
        <f>ROUND(ROUND(H84,2)*ROUND(G84,3),2)</f>
      </c>
      <c r="O84">
        <f>(I84*21)/100</f>
      </c>
      <c t="s">
        <v>23</v>
      </c>
    </row>
    <row r="85" spans="1:5" ht="25.5">
      <c r="A85" s="35" t="s">
        <v>50</v>
      </c>
      <c r="E85" s="36" t="s">
        <v>591</v>
      </c>
    </row>
    <row r="86" spans="1:5" ht="12.75">
      <c r="A86" s="39" t="s">
        <v>52</v>
      </c>
      <c r="E86" s="38" t="s">
        <v>592</v>
      </c>
    </row>
    <row r="87" spans="1:16" ht="12.75">
      <c r="A87" s="25" t="s">
        <v>45</v>
      </c>
      <c s="29" t="s">
        <v>184</v>
      </c>
      <c s="29" t="s">
        <v>212</v>
      </c>
      <c s="25" t="s">
        <v>47</v>
      </c>
      <c s="30" t="s">
        <v>213</v>
      </c>
      <c s="31" t="s">
        <v>49</v>
      </c>
      <c s="32">
        <v>558</v>
      </c>
      <c s="33">
        <v>0</v>
      </c>
      <c s="34">
        <f>ROUND(ROUND(H87,2)*ROUND(G87,3),2)</f>
      </c>
      <c r="O87">
        <f>(I87*21)/100</f>
      </c>
      <c t="s">
        <v>23</v>
      </c>
    </row>
    <row r="88" spans="1:5" ht="12.75">
      <c r="A88" s="35" t="s">
        <v>50</v>
      </c>
      <c r="E88" s="36" t="s">
        <v>593</v>
      </c>
    </row>
    <row r="89" spans="1:5" ht="38.25">
      <c r="A89" s="39" t="s">
        <v>52</v>
      </c>
      <c r="E89" s="38" t="s">
        <v>594</v>
      </c>
    </row>
    <row r="90" spans="1:16" ht="12.75">
      <c r="A90" s="25" t="s">
        <v>45</v>
      </c>
      <c s="29" t="s">
        <v>189</v>
      </c>
      <c s="29" t="s">
        <v>595</v>
      </c>
      <c s="25" t="s">
        <v>47</v>
      </c>
      <c s="30" t="s">
        <v>596</v>
      </c>
      <c s="31" t="s">
        <v>49</v>
      </c>
      <c s="32">
        <v>1228.92</v>
      </c>
      <c s="33">
        <v>0</v>
      </c>
      <c s="34">
        <f>ROUND(ROUND(H90,2)*ROUND(G90,3),2)</f>
      </c>
      <c r="O90">
        <f>(I90*21)/100</f>
      </c>
      <c t="s">
        <v>23</v>
      </c>
    </row>
    <row r="91" spans="1:5" ht="25.5">
      <c r="A91" s="35" t="s">
        <v>50</v>
      </c>
      <c r="E91" s="36" t="s">
        <v>597</v>
      </c>
    </row>
    <row r="92" spans="1:5" ht="12.75">
      <c r="A92" s="39" t="s">
        <v>52</v>
      </c>
      <c r="E92" s="38" t="s">
        <v>598</v>
      </c>
    </row>
    <row r="93" spans="1:16" ht="12.75">
      <c r="A93" s="25" t="s">
        <v>45</v>
      </c>
      <c s="29" t="s">
        <v>193</v>
      </c>
      <c s="29" t="s">
        <v>599</v>
      </c>
      <c s="25" t="s">
        <v>47</v>
      </c>
      <c s="30" t="s">
        <v>600</v>
      </c>
      <c s="31" t="s">
        <v>49</v>
      </c>
      <c s="32">
        <v>114</v>
      </c>
      <c s="33">
        <v>0</v>
      </c>
      <c s="34">
        <f>ROUND(ROUND(H93,2)*ROUND(G93,3),2)</f>
      </c>
      <c r="O93">
        <f>(I93*21)/100</f>
      </c>
      <c t="s">
        <v>23</v>
      </c>
    </row>
    <row r="94" spans="1:5" ht="25.5">
      <c r="A94" s="35" t="s">
        <v>50</v>
      </c>
      <c r="E94" s="36" t="s">
        <v>601</v>
      </c>
    </row>
    <row r="95" spans="1:5" ht="12.75">
      <c r="A95" s="39" t="s">
        <v>52</v>
      </c>
      <c r="E95" s="38" t="s">
        <v>602</v>
      </c>
    </row>
    <row r="96" spans="1:16" ht="12.75">
      <c r="A96" s="25" t="s">
        <v>45</v>
      </c>
      <c s="29" t="s">
        <v>197</v>
      </c>
      <c s="29" t="s">
        <v>222</v>
      </c>
      <c s="25" t="s">
        <v>47</v>
      </c>
      <c s="30" t="s">
        <v>223</v>
      </c>
      <c s="31" t="s">
        <v>79</v>
      </c>
      <c s="32">
        <v>78</v>
      </c>
      <c s="33">
        <v>0</v>
      </c>
      <c s="34">
        <f>ROUND(ROUND(H96,2)*ROUND(G96,3),2)</f>
      </c>
      <c r="O96">
        <f>(I96*21)/100</f>
      </c>
      <c t="s">
        <v>23</v>
      </c>
    </row>
    <row r="97" spans="1:5" ht="12.75">
      <c r="A97" s="35" t="s">
        <v>50</v>
      </c>
      <c r="E97" s="36" t="s">
        <v>47</v>
      </c>
    </row>
    <row r="98" spans="1:5" ht="12.75">
      <c r="A98" s="39" t="s">
        <v>52</v>
      </c>
      <c r="E98" s="38" t="s">
        <v>603</v>
      </c>
    </row>
    <row r="99" spans="1:16" ht="12.75">
      <c r="A99" s="25" t="s">
        <v>45</v>
      </c>
      <c s="29" t="s">
        <v>201</v>
      </c>
      <c s="29" t="s">
        <v>226</v>
      </c>
      <c s="25" t="s">
        <v>47</v>
      </c>
      <c s="30" t="s">
        <v>227</v>
      </c>
      <c s="31" t="s">
        <v>49</v>
      </c>
      <c s="32">
        <v>4281.9</v>
      </c>
      <c s="33">
        <v>0</v>
      </c>
      <c s="34">
        <f>ROUND(ROUND(H99,2)*ROUND(G99,3),2)</f>
      </c>
      <c r="O99">
        <f>(I99*21)/100</f>
      </c>
      <c t="s">
        <v>23</v>
      </c>
    </row>
    <row r="100" spans="1:5" ht="25.5">
      <c r="A100" s="35" t="s">
        <v>50</v>
      </c>
      <c r="E100" s="36" t="s">
        <v>228</v>
      </c>
    </row>
    <row r="101" spans="1:5" ht="12.75">
      <c r="A101" s="39" t="s">
        <v>52</v>
      </c>
      <c r="E101" s="38" t="s">
        <v>604</v>
      </c>
    </row>
    <row r="102" spans="1:16" ht="12.75">
      <c r="A102" s="25" t="s">
        <v>45</v>
      </c>
      <c s="29" t="s">
        <v>206</v>
      </c>
      <c s="29" t="s">
        <v>605</v>
      </c>
      <c s="25" t="s">
        <v>47</v>
      </c>
      <c s="30" t="s">
        <v>606</v>
      </c>
      <c s="31" t="s">
        <v>49</v>
      </c>
      <c s="32">
        <v>4159.56</v>
      </c>
      <c s="33">
        <v>0</v>
      </c>
      <c s="34">
        <f>ROUND(ROUND(H102,2)*ROUND(G102,3),2)</f>
      </c>
      <c r="O102">
        <f>(I102*21)/100</f>
      </c>
      <c t="s">
        <v>23</v>
      </c>
    </row>
    <row r="103" spans="1:5" ht="25.5">
      <c r="A103" s="35" t="s">
        <v>50</v>
      </c>
      <c r="E103" s="36" t="s">
        <v>607</v>
      </c>
    </row>
    <row r="104" spans="1:5" ht="12.75">
      <c r="A104" s="39" t="s">
        <v>52</v>
      </c>
      <c r="E104" s="38" t="s">
        <v>608</v>
      </c>
    </row>
    <row r="105" spans="1:16" ht="12.75">
      <c r="A105" s="25" t="s">
        <v>45</v>
      </c>
      <c s="29" t="s">
        <v>211</v>
      </c>
      <c s="29" t="s">
        <v>609</v>
      </c>
      <c s="25" t="s">
        <v>47</v>
      </c>
      <c s="30" t="s">
        <v>610</v>
      </c>
      <c s="31" t="s">
        <v>49</v>
      </c>
      <c s="32">
        <v>4078</v>
      </c>
      <c s="33">
        <v>0</v>
      </c>
      <c s="34">
        <f>ROUND(ROUND(H105,2)*ROUND(G105,3),2)</f>
      </c>
      <c r="O105">
        <f>(I105*21)/100</f>
      </c>
      <c t="s">
        <v>23</v>
      </c>
    </row>
    <row r="106" spans="1:5" ht="12.75">
      <c r="A106" s="35" t="s">
        <v>50</v>
      </c>
      <c r="E106" s="36" t="s">
        <v>611</v>
      </c>
    </row>
    <row r="107" spans="1:5" ht="12.75">
      <c r="A107" s="39" t="s">
        <v>52</v>
      </c>
      <c r="E107" s="38" t="s">
        <v>612</v>
      </c>
    </row>
    <row r="108" spans="1:16" ht="12.75">
      <c r="A108" s="25" t="s">
        <v>45</v>
      </c>
      <c s="29" t="s">
        <v>216</v>
      </c>
      <c s="29" t="s">
        <v>613</v>
      </c>
      <c s="25" t="s">
        <v>47</v>
      </c>
      <c s="30" t="s">
        <v>614</v>
      </c>
      <c s="31" t="s">
        <v>49</v>
      </c>
      <c s="32">
        <v>4179.95</v>
      </c>
      <c s="33">
        <v>0</v>
      </c>
      <c s="34">
        <f>ROUND(ROUND(H108,2)*ROUND(G108,3),2)</f>
      </c>
      <c r="O108">
        <f>(I108*21)/100</f>
      </c>
      <c t="s">
        <v>23</v>
      </c>
    </row>
    <row r="109" spans="1:5" ht="25.5">
      <c r="A109" s="35" t="s">
        <v>50</v>
      </c>
      <c r="E109" s="36" t="s">
        <v>615</v>
      </c>
    </row>
    <row r="110" spans="1:5" ht="12.75">
      <c r="A110" s="39" t="s">
        <v>52</v>
      </c>
      <c r="E110" s="38" t="s">
        <v>616</v>
      </c>
    </row>
    <row r="111" spans="1:16" ht="12.75">
      <c r="A111" s="25" t="s">
        <v>45</v>
      </c>
      <c s="29" t="s">
        <v>221</v>
      </c>
      <c s="29" t="s">
        <v>617</v>
      </c>
      <c s="25" t="s">
        <v>47</v>
      </c>
      <c s="30" t="s">
        <v>618</v>
      </c>
      <c s="31" t="s">
        <v>49</v>
      </c>
      <c s="32">
        <v>95</v>
      </c>
      <c s="33">
        <v>0</v>
      </c>
      <c s="34">
        <f>ROUND(ROUND(H111,2)*ROUND(G111,3),2)</f>
      </c>
      <c r="O111">
        <f>(I111*21)/100</f>
      </c>
      <c t="s">
        <v>23</v>
      </c>
    </row>
    <row r="112" spans="1:5" ht="12.75">
      <c r="A112" s="35" t="s">
        <v>50</v>
      </c>
      <c r="E112" s="36" t="s">
        <v>619</v>
      </c>
    </row>
    <row r="113" spans="1:5" ht="12.75">
      <c r="A113" s="39" t="s">
        <v>52</v>
      </c>
      <c r="E113" s="38" t="s">
        <v>620</v>
      </c>
    </row>
    <row r="114" spans="1:16" ht="12.75">
      <c r="A114" s="25" t="s">
        <v>45</v>
      </c>
      <c s="29" t="s">
        <v>225</v>
      </c>
      <c s="29" t="s">
        <v>255</v>
      </c>
      <c s="25" t="s">
        <v>47</v>
      </c>
      <c s="30" t="s">
        <v>256</v>
      </c>
      <c s="31" t="s">
        <v>49</v>
      </c>
      <c s="32">
        <v>541</v>
      </c>
      <c s="33">
        <v>0</v>
      </c>
      <c s="34">
        <f>ROUND(ROUND(H114,2)*ROUND(G114,3),2)</f>
      </c>
      <c r="O114">
        <f>(I114*21)/100</f>
      </c>
      <c t="s">
        <v>23</v>
      </c>
    </row>
    <row r="115" spans="1:5" ht="12.75">
      <c r="A115" s="35" t="s">
        <v>50</v>
      </c>
      <c r="E115" s="36" t="s">
        <v>621</v>
      </c>
    </row>
    <row r="116" spans="1:5" ht="38.25">
      <c r="A116" s="39" t="s">
        <v>52</v>
      </c>
      <c r="E116" s="38" t="s">
        <v>622</v>
      </c>
    </row>
    <row r="117" spans="1:16" ht="25.5">
      <c r="A117" s="25" t="s">
        <v>45</v>
      </c>
      <c s="29" t="s">
        <v>230</v>
      </c>
      <c s="29" t="s">
        <v>515</v>
      </c>
      <c s="25" t="s">
        <v>47</v>
      </c>
      <c s="30" t="s">
        <v>516</v>
      </c>
      <c s="31" t="s">
        <v>49</v>
      </c>
      <c s="32">
        <v>17</v>
      </c>
      <c s="33">
        <v>0</v>
      </c>
      <c s="34">
        <f>ROUND(ROUND(H117,2)*ROUND(G117,3),2)</f>
      </c>
      <c r="O117">
        <f>(I117*21)/100</f>
      </c>
      <c t="s">
        <v>23</v>
      </c>
    </row>
    <row r="118" spans="1:5" ht="12.75">
      <c r="A118" s="35" t="s">
        <v>50</v>
      </c>
      <c r="E118" s="36" t="s">
        <v>517</v>
      </c>
    </row>
    <row r="119" spans="1:5" ht="12.75">
      <c r="A119" s="37" t="s">
        <v>52</v>
      </c>
      <c r="E119" s="38" t="s">
        <v>623</v>
      </c>
    </row>
    <row r="120" spans="1:18" ht="12.75" customHeight="1">
      <c r="A120" s="6" t="s">
        <v>43</v>
      </c>
      <c s="6"/>
      <c s="42" t="s">
        <v>100</v>
      </c>
      <c s="6"/>
      <c s="27" t="s">
        <v>258</v>
      </c>
      <c s="6"/>
      <c s="6"/>
      <c s="6"/>
      <c s="43">
        <f>0+Q120</f>
      </c>
      <c r="O120">
        <f>0+R120</f>
      </c>
      <c r="Q120">
        <f>0+I121</f>
      </c>
      <c>
        <f>0+O121</f>
      </c>
    </row>
    <row r="121" spans="1:16" ht="12.75">
      <c r="A121" s="25" t="s">
        <v>45</v>
      </c>
      <c s="29" t="s">
        <v>235</v>
      </c>
      <c s="29" t="s">
        <v>264</v>
      </c>
      <c s="25" t="s">
        <v>47</v>
      </c>
      <c s="30" t="s">
        <v>265</v>
      </c>
      <c s="31" t="s">
        <v>56</v>
      </c>
      <c s="32">
        <v>5</v>
      </c>
      <c s="33">
        <v>0</v>
      </c>
      <c s="34">
        <f>ROUND(ROUND(H121,2)*ROUND(G121,3),2)</f>
      </c>
      <c r="O121">
        <f>(I121*21)/100</f>
      </c>
      <c t="s">
        <v>23</v>
      </c>
    </row>
    <row r="122" spans="1:5" ht="12.75">
      <c r="A122" s="35" t="s">
        <v>50</v>
      </c>
      <c r="E122" s="36" t="s">
        <v>266</v>
      </c>
    </row>
    <row r="123" spans="1:5" ht="12.75">
      <c r="A123" s="37" t="s">
        <v>52</v>
      </c>
      <c r="E123" s="38" t="s">
        <v>624</v>
      </c>
    </row>
    <row r="124" spans="1:18" ht="12.75" customHeight="1">
      <c r="A124" s="6" t="s">
        <v>43</v>
      </c>
      <c s="6"/>
      <c s="42" t="s">
        <v>40</v>
      </c>
      <c s="6"/>
      <c s="27" t="s">
        <v>282</v>
      </c>
      <c s="6"/>
      <c s="6"/>
      <c s="6"/>
      <c s="43">
        <f>0+Q124</f>
      </c>
      <c r="O124">
        <f>0+R124</f>
      </c>
      <c r="Q124">
        <f>0+I125+I128+I131+I134+I137+I140+I143</f>
      </c>
      <c>
        <f>0+O125+O128+O131+O134+O137+O140+O143</f>
      </c>
    </row>
    <row r="125" spans="1:16" ht="12.75">
      <c r="A125" s="25" t="s">
        <v>45</v>
      </c>
      <c s="29" t="s">
        <v>240</v>
      </c>
      <c s="29" t="s">
        <v>625</v>
      </c>
      <c s="25" t="s">
        <v>47</v>
      </c>
      <c s="30" t="s">
        <v>626</v>
      </c>
      <c s="31" t="s">
        <v>158</v>
      </c>
      <c s="32">
        <v>335</v>
      </c>
      <c s="33">
        <v>0</v>
      </c>
      <c s="34">
        <f>ROUND(ROUND(H125,2)*ROUND(G125,3),2)</f>
      </c>
      <c r="O125">
        <f>(I125*21)/100</f>
      </c>
      <c t="s">
        <v>23</v>
      </c>
    </row>
    <row r="126" spans="1:5" ht="12.75">
      <c r="A126" s="35" t="s">
        <v>50</v>
      </c>
      <c r="E126" s="36" t="s">
        <v>47</v>
      </c>
    </row>
    <row r="127" spans="1:5" ht="12.75">
      <c r="A127" s="39" t="s">
        <v>52</v>
      </c>
      <c r="E127" s="38" t="s">
        <v>627</v>
      </c>
    </row>
    <row r="128" spans="1:16" ht="12.75">
      <c r="A128" s="25" t="s">
        <v>45</v>
      </c>
      <c s="29" t="s">
        <v>245</v>
      </c>
      <c s="29" t="s">
        <v>289</v>
      </c>
      <c s="25" t="s">
        <v>47</v>
      </c>
      <c s="30" t="s">
        <v>290</v>
      </c>
      <c s="31" t="s">
        <v>158</v>
      </c>
      <c s="32">
        <v>332</v>
      </c>
      <c s="33">
        <v>0</v>
      </c>
      <c s="34">
        <f>ROUND(ROUND(H128,2)*ROUND(G128,3),2)</f>
      </c>
      <c r="O128">
        <f>(I128*21)/100</f>
      </c>
      <c t="s">
        <v>23</v>
      </c>
    </row>
    <row r="129" spans="1:5" ht="12.75">
      <c r="A129" s="35" t="s">
        <v>50</v>
      </c>
      <c r="E129" s="36" t="s">
        <v>47</v>
      </c>
    </row>
    <row r="130" spans="1:5" ht="12.75">
      <c r="A130" s="39" t="s">
        <v>52</v>
      </c>
      <c r="E130" s="38" t="s">
        <v>628</v>
      </c>
    </row>
    <row r="131" spans="1:16" ht="12.75">
      <c r="A131" s="25" t="s">
        <v>45</v>
      </c>
      <c s="29" t="s">
        <v>250</v>
      </c>
      <c s="29" t="s">
        <v>629</v>
      </c>
      <c s="25" t="s">
        <v>47</v>
      </c>
      <c s="30" t="s">
        <v>630</v>
      </c>
      <c s="31" t="s">
        <v>158</v>
      </c>
      <c s="32">
        <v>115</v>
      </c>
      <c s="33">
        <v>0</v>
      </c>
      <c s="34">
        <f>ROUND(ROUND(H131,2)*ROUND(G131,3),2)</f>
      </c>
      <c r="O131">
        <f>(I131*21)/100</f>
      </c>
      <c t="s">
        <v>23</v>
      </c>
    </row>
    <row r="132" spans="1:5" ht="12.75">
      <c r="A132" s="35" t="s">
        <v>50</v>
      </c>
      <c r="E132" s="36" t="s">
        <v>631</v>
      </c>
    </row>
    <row r="133" spans="1:5" ht="12.75">
      <c r="A133" s="39" t="s">
        <v>52</v>
      </c>
      <c r="E133" s="38" t="s">
        <v>632</v>
      </c>
    </row>
    <row r="134" spans="1:16" ht="12.75">
      <c r="A134" s="25" t="s">
        <v>45</v>
      </c>
      <c s="29" t="s">
        <v>254</v>
      </c>
      <c s="29" t="s">
        <v>522</v>
      </c>
      <c s="25" t="s">
        <v>47</v>
      </c>
      <c s="30" t="s">
        <v>523</v>
      </c>
      <c s="31" t="s">
        <v>158</v>
      </c>
      <c s="32">
        <v>19</v>
      </c>
      <c s="33">
        <v>0</v>
      </c>
      <c s="34">
        <f>ROUND(ROUND(H134,2)*ROUND(G134,3),2)</f>
      </c>
      <c r="O134">
        <f>(I134*21)/100</f>
      </c>
      <c t="s">
        <v>23</v>
      </c>
    </row>
    <row r="135" spans="1:5" ht="12.75">
      <c r="A135" s="35" t="s">
        <v>50</v>
      </c>
      <c r="E135" s="36" t="s">
        <v>291</v>
      </c>
    </row>
    <row r="136" spans="1:5" ht="12.75">
      <c r="A136" s="39" t="s">
        <v>52</v>
      </c>
      <c r="E136" s="38" t="s">
        <v>557</v>
      </c>
    </row>
    <row r="137" spans="1:16" ht="12.75">
      <c r="A137" s="25" t="s">
        <v>45</v>
      </c>
      <c s="29" t="s">
        <v>259</v>
      </c>
      <c s="29" t="s">
        <v>294</v>
      </c>
      <c s="25" t="s">
        <v>47</v>
      </c>
      <c s="30" t="s">
        <v>295</v>
      </c>
      <c s="31" t="s">
        <v>158</v>
      </c>
      <c s="32">
        <v>148</v>
      </c>
      <c s="33">
        <v>0</v>
      </c>
      <c s="34">
        <f>ROUND(ROUND(H137,2)*ROUND(G137,3),2)</f>
      </c>
      <c r="O137">
        <f>(I137*21)/100</f>
      </c>
      <c t="s">
        <v>23</v>
      </c>
    </row>
    <row r="138" spans="1:5" ht="12.75">
      <c r="A138" s="35" t="s">
        <v>50</v>
      </c>
      <c r="E138" s="36" t="s">
        <v>47</v>
      </c>
    </row>
    <row r="139" spans="1:5" ht="12.75">
      <c r="A139" s="39" t="s">
        <v>52</v>
      </c>
      <c r="E139" s="38" t="s">
        <v>633</v>
      </c>
    </row>
    <row r="140" spans="1:16" ht="12.75">
      <c r="A140" s="25" t="s">
        <v>45</v>
      </c>
      <c s="29" t="s">
        <v>263</v>
      </c>
      <c s="29" t="s">
        <v>634</v>
      </c>
      <c s="25" t="s">
        <v>47</v>
      </c>
      <c s="30" t="s">
        <v>635</v>
      </c>
      <c s="31" t="s">
        <v>158</v>
      </c>
      <c s="32">
        <v>18</v>
      </c>
      <c s="33">
        <v>0</v>
      </c>
      <c s="34">
        <f>ROUND(ROUND(H140,2)*ROUND(G140,3),2)</f>
      </c>
      <c r="O140">
        <f>(I140*21)/100</f>
      </c>
      <c t="s">
        <v>23</v>
      </c>
    </row>
    <row r="141" spans="1:5" ht="102">
      <c r="A141" s="35" t="s">
        <v>50</v>
      </c>
      <c r="E141" s="36" t="s">
        <v>636</v>
      </c>
    </row>
    <row r="142" spans="1:5" ht="12.75">
      <c r="A142" s="39" t="s">
        <v>52</v>
      </c>
      <c r="E142" s="38" t="s">
        <v>637</v>
      </c>
    </row>
    <row r="143" spans="1:16" ht="12.75">
      <c r="A143" s="25" t="s">
        <v>45</v>
      </c>
      <c s="29" t="s">
        <v>268</v>
      </c>
      <c s="29" t="s">
        <v>298</v>
      </c>
      <c s="25" t="s">
        <v>47</v>
      </c>
      <c s="30" t="s">
        <v>299</v>
      </c>
      <c s="31" t="s">
        <v>158</v>
      </c>
      <c s="32">
        <v>600</v>
      </c>
      <c s="33">
        <v>0</v>
      </c>
      <c s="34">
        <f>ROUND(ROUND(H143,2)*ROUND(G143,3),2)</f>
      </c>
      <c r="O143">
        <f>(I143*21)/100</f>
      </c>
      <c t="s">
        <v>23</v>
      </c>
    </row>
    <row r="144" spans="1:5" ht="12.75">
      <c r="A144" s="35" t="s">
        <v>50</v>
      </c>
      <c r="E144" s="36" t="s">
        <v>300</v>
      </c>
    </row>
    <row r="145" spans="1:5" ht="12.75">
      <c r="A145" s="37" t="s">
        <v>52</v>
      </c>
      <c r="E145" s="38" t="s">
        <v>638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